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lanils\Desktop\Libranza Producto\VTU\"/>
    </mc:Choice>
  </mc:AlternateContent>
  <workbookProtection workbookAlgorithmName="SHA-512" workbookHashValue="OpMgR3rgHcTU38J2maOY/f+P7rd7XSCG7xYXw3JgCyyGHQ1DwYybSBnRw2nhIpDzfqzBgv62+tXqwwg3wwtxmw==" workbookSaltValue="LHu/vf6GuwpWHOQlFPxZGQ==" workbookSpinCount="100000" lockStructure="1"/>
  <bookViews>
    <workbookView xWindow="0" yWindow="0" windowWidth="19200" windowHeight="7755"/>
  </bookViews>
  <sheets>
    <sheet name="Cálculador cuota" sheetId="4" r:id="rId1"/>
    <sheet name="Factor x millon" sheetId="6" state="hidden" r:id="rId2"/>
    <sheet name="Factor x millon ONEST" sheetId="8" state="hidden" r:id="rId3"/>
  </sheets>
  <functionGroups builtInGroupCount="18"/>
  <definedNames>
    <definedName name="_xlnm.Print_Area" localSheetId="1">'Factor x millon'!$A$1:$N$91</definedName>
    <definedName name="_xlnm.Print_Area" localSheetId="2">'Factor x millon ONEST'!$A$1:$N$34</definedName>
    <definedName name="Cuota" localSheetId="0">'Cálculador cuota'!$I$16</definedName>
    <definedName name="Cuota" localSheetId="1">#REF!</definedName>
    <definedName name="Cuota" localSheetId="2">#REF!</definedName>
    <definedName name="Cuota">#REF!</definedName>
    <definedName name="CuotaSeg" localSheetId="0">'Cálculador cuota'!$I$17</definedName>
    <definedName name="CuotaSeg" localSheetId="1">#REF!</definedName>
    <definedName name="CuotaSeg" localSheetId="2">#REF!</definedName>
    <definedName name="CuotaSeg">#REF!</definedName>
    <definedName name="Desembolso" localSheetId="0">'Cálculador cuota'!#REF!</definedName>
    <definedName name="Desembolso" localSheetId="1">#REF!</definedName>
    <definedName name="Desembolso" localSheetId="2">#REF!</definedName>
    <definedName name="Desembolso">#REF!</definedName>
    <definedName name="Monto" localSheetId="0">'Cálculador cuota'!$I$10</definedName>
    <definedName name="Monto" localSheetId="1">#REF!</definedName>
    <definedName name="Monto" localSheetId="2">#REF!</definedName>
    <definedName name="Monto">#REF!</definedName>
    <definedName name="Plazo" localSheetId="0">'Cálculador cuota'!$I$13</definedName>
    <definedName name="Plazo" localSheetId="1">#REF!</definedName>
    <definedName name="Plazo" localSheetId="2">#REF!</definedName>
    <definedName name="Plazo">#REF!</definedName>
    <definedName name="Primercuota" localSheetId="0">'Cálculador cuota'!#REF!</definedName>
    <definedName name="Primercuota" localSheetId="1">#REF!</definedName>
    <definedName name="Primercuota" localSheetId="2">#REF!</definedName>
    <definedName name="Primercuota">#REF!</definedName>
    <definedName name="Tasa" localSheetId="0">'Cálculador cuota'!$I$11</definedName>
    <definedName name="Tasa" localSheetId="1">#REF!</definedName>
    <definedName name="Tasa" localSheetId="2">#REF!</definedName>
    <definedName name="Tasa">#REF!</definedName>
    <definedName name="w">#REF!</definedName>
  </definedNames>
  <calcPr calcId="152511"/>
</workbook>
</file>

<file path=xl/calcChain.xml><?xml version="1.0" encoding="utf-8"?>
<calcChain xmlns="http://schemas.openxmlformats.org/spreadsheetml/2006/main">
  <c r="K141" i="4" l="1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M165" i="4" s="1"/>
  <c r="K166" i="4"/>
  <c r="M166" i="4" s="1"/>
  <c r="K167" i="4"/>
  <c r="M167" i="4" s="1"/>
  <c r="K168" i="4"/>
  <c r="M168" i="4" s="1"/>
  <c r="K169" i="4"/>
  <c r="M169" i="4" s="1"/>
  <c r="K170" i="4"/>
  <c r="M170" i="4" s="1"/>
  <c r="K171" i="4"/>
  <c r="M171" i="4" s="1"/>
  <c r="K172" i="4"/>
  <c r="M172" i="4" s="1"/>
  <c r="K173" i="4"/>
  <c r="M173" i="4" s="1"/>
  <c r="K174" i="4"/>
  <c r="M174" i="4" s="1"/>
  <c r="K175" i="4"/>
  <c r="M175" i="4" s="1"/>
  <c r="K176" i="4"/>
  <c r="K177" i="4" s="1"/>
  <c r="K178" i="4" s="1"/>
  <c r="K179" i="4" s="1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56" i="4"/>
  <c r="I11" i="4"/>
  <c r="I19" i="4"/>
  <c r="K180" i="4" l="1"/>
  <c r="K181" i="4" s="1"/>
  <c r="K182" i="4" s="1"/>
  <c r="K183" i="4" s="1"/>
  <c r="M179" i="4"/>
  <c r="M178" i="4"/>
  <c r="M177" i="4"/>
  <c r="M176" i="4"/>
  <c r="I20" i="4"/>
  <c r="M181" i="4" l="1"/>
  <c r="M180" i="4"/>
  <c r="M182" i="4"/>
  <c r="K184" i="4"/>
  <c r="M183" i="4"/>
  <c r="I21" i="4"/>
  <c r="K185" i="4" l="1"/>
  <c r="M184" i="4"/>
  <c r="K186" i="4" l="1"/>
  <c r="M185" i="4"/>
  <c r="K187" i="4" l="1"/>
  <c r="M186" i="4"/>
  <c r="F9" i="4"/>
  <c r="K188" i="4" l="1"/>
  <c r="M187" i="4"/>
  <c r="K189" i="4" l="1"/>
  <c r="M188" i="4"/>
  <c r="K190" i="4" l="1"/>
  <c r="M189" i="4"/>
  <c r="K191" i="4" l="1"/>
  <c r="M190" i="4"/>
  <c r="K192" i="4" l="1"/>
  <c r="M191" i="4"/>
  <c r="K193" i="4" l="1"/>
  <c r="M192" i="4"/>
  <c r="K194" i="4" l="1"/>
  <c r="M193" i="4"/>
  <c r="K195" i="4" l="1"/>
  <c r="M194" i="4"/>
  <c r="F22" i="4"/>
  <c r="K196" i="4" l="1"/>
  <c r="M195" i="4"/>
  <c r="F58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7" i="4"/>
  <c r="C57" i="4"/>
  <c r="K197" i="4" l="1"/>
  <c r="M196" i="4"/>
  <c r="D57" i="4"/>
  <c r="K198" i="4" l="1"/>
  <c r="M197" i="4"/>
  <c r="D58" i="4"/>
  <c r="C58" i="4"/>
  <c r="E57" i="4"/>
  <c r="K199" i="4" l="1"/>
  <c r="M198" i="4"/>
  <c r="E58" i="4"/>
  <c r="G57" i="4"/>
  <c r="H57" i="4" s="1"/>
  <c r="J57" i="4" s="1"/>
  <c r="D59" i="4"/>
  <c r="C59" i="4"/>
  <c r="K200" i="4" l="1"/>
  <c r="M199" i="4"/>
  <c r="K57" i="4"/>
  <c r="I57" i="4"/>
  <c r="D60" i="4"/>
  <c r="C60" i="4"/>
  <c r="E59" i="4"/>
  <c r="K201" i="4" l="1"/>
  <c r="M200" i="4"/>
  <c r="E60" i="4"/>
  <c r="D61" i="4"/>
  <c r="C61" i="4"/>
  <c r="K202" i="4" l="1"/>
  <c r="M201" i="4"/>
  <c r="C62" i="4"/>
  <c r="E61" i="4"/>
  <c r="D62" i="4"/>
  <c r="K203" i="4" l="1"/>
  <c r="M202" i="4"/>
  <c r="D63" i="4"/>
  <c r="C63" i="4"/>
  <c r="E62" i="4"/>
  <c r="K204" i="4" l="1"/>
  <c r="M203" i="4"/>
  <c r="D64" i="4"/>
  <c r="C64" i="4"/>
  <c r="E63" i="4"/>
  <c r="K205" i="4" l="1"/>
  <c r="M204" i="4"/>
  <c r="E64" i="4"/>
  <c r="D65" i="4"/>
  <c r="C65" i="4"/>
  <c r="K206" i="4" l="1"/>
  <c r="M205" i="4"/>
  <c r="C66" i="4"/>
  <c r="E65" i="4"/>
  <c r="D66" i="4"/>
  <c r="K207" i="4" l="1"/>
  <c r="M206" i="4"/>
  <c r="D67" i="4"/>
  <c r="C67" i="4"/>
  <c r="E66" i="4"/>
  <c r="K208" i="4" l="1"/>
  <c r="M207" i="4"/>
  <c r="D68" i="4"/>
  <c r="C68" i="4"/>
  <c r="E67" i="4"/>
  <c r="K209" i="4" l="1"/>
  <c r="M208" i="4"/>
  <c r="E68" i="4"/>
  <c r="D69" i="4"/>
  <c r="C69" i="4"/>
  <c r="K210" i="4" l="1"/>
  <c r="M209" i="4"/>
  <c r="C70" i="4"/>
  <c r="E69" i="4"/>
  <c r="D70" i="4"/>
  <c r="K211" i="4" l="1"/>
  <c r="M210" i="4"/>
  <c r="D71" i="4"/>
  <c r="C71" i="4"/>
  <c r="E70" i="4"/>
  <c r="K212" i="4" l="1"/>
  <c r="M211" i="4"/>
  <c r="D72" i="4"/>
  <c r="C72" i="4"/>
  <c r="E71" i="4"/>
  <c r="K213" i="4" l="1"/>
  <c r="M212" i="4"/>
  <c r="E72" i="4"/>
  <c r="D73" i="4"/>
  <c r="C73" i="4"/>
  <c r="K214" i="4" l="1"/>
  <c r="M213" i="4"/>
  <c r="C74" i="4"/>
  <c r="E73" i="4"/>
  <c r="D74" i="4"/>
  <c r="K215" i="4" l="1"/>
  <c r="M214" i="4"/>
  <c r="D75" i="4"/>
  <c r="C75" i="4"/>
  <c r="E74" i="4"/>
  <c r="K216" i="4" l="1"/>
  <c r="M215" i="4"/>
  <c r="D76" i="4"/>
  <c r="C76" i="4"/>
  <c r="E75" i="4"/>
  <c r="K217" i="4" l="1"/>
  <c r="M216" i="4"/>
  <c r="E76" i="4"/>
  <c r="D77" i="4"/>
  <c r="C77" i="4"/>
  <c r="K218" i="4" l="1"/>
  <c r="M217" i="4"/>
  <c r="C78" i="4"/>
  <c r="E77" i="4"/>
  <c r="D78" i="4"/>
  <c r="K219" i="4" l="1"/>
  <c r="M218" i="4"/>
  <c r="D79" i="4"/>
  <c r="C79" i="4"/>
  <c r="E78" i="4"/>
  <c r="K220" i="4" l="1"/>
  <c r="M219" i="4"/>
  <c r="D80" i="4"/>
  <c r="C80" i="4"/>
  <c r="E79" i="4"/>
  <c r="K221" i="4" l="1"/>
  <c r="M220" i="4"/>
  <c r="E80" i="4"/>
  <c r="D81" i="4"/>
  <c r="C81" i="4"/>
  <c r="K222" i="4" l="1"/>
  <c r="M221" i="4"/>
  <c r="C82" i="4"/>
  <c r="E81" i="4"/>
  <c r="D82" i="4"/>
  <c r="K223" i="4" l="1"/>
  <c r="M222" i="4"/>
  <c r="D83" i="4"/>
  <c r="C83" i="4"/>
  <c r="E82" i="4"/>
  <c r="K224" i="4" l="1"/>
  <c r="M223" i="4"/>
  <c r="D84" i="4"/>
  <c r="C84" i="4"/>
  <c r="E83" i="4"/>
  <c r="K225" i="4" l="1"/>
  <c r="M224" i="4"/>
  <c r="E84" i="4"/>
  <c r="D85" i="4"/>
  <c r="C85" i="4"/>
  <c r="K226" i="4" l="1"/>
  <c r="M225" i="4"/>
  <c r="C86" i="4"/>
  <c r="E85" i="4"/>
  <c r="D86" i="4"/>
  <c r="K227" i="4" l="1"/>
  <c r="M226" i="4"/>
  <c r="D87" i="4"/>
  <c r="C87" i="4"/>
  <c r="E86" i="4"/>
  <c r="K228" i="4" l="1"/>
  <c r="M227" i="4"/>
  <c r="D88" i="4"/>
  <c r="C88" i="4"/>
  <c r="E87" i="4"/>
  <c r="K229" i="4" l="1"/>
  <c r="M228" i="4"/>
  <c r="E88" i="4"/>
  <c r="D89" i="4"/>
  <c r="C89" i="4"/>
  <c r="K230" i="4" l="1"/>
  <c r="M229" i="4"/>
  <c r="C90" i="4"/>
  <c r="E89" i="4"/>
  <c r="D90" i="4"/>
  <c r="K231" i="4" l="1"/>
  <c r="M230" i="4"/>
  <c r="D91" i="4"/>
  <c r="C91" i="4"/>
  <c r="E90" i="4"/>
  <c r="K232" i="4" l="1"/>
  <c r="M231" i="4"/>
  <c r="D92" i="4"/>
  <c r="C92" i="4"/>
  <c r="E91" i="4"/>
  <c r="K233" i="4" l="1"/>
  <c r="M232" i="4"/>
  <c r="E92" i="4"/>
  <c r="D93" i="4"/>
  <c r="C93" i="4"/>
  <c r="K234" i="4" l="1"/>
  <c r="M233" i="4"/>
  <c r="C94" i="4"/>
  <c r="E93" i="4"/>
  <c r="D94" i="4"/>
  <c r="K235" i="4" l="1"/>
  <c r="M234" i="4"/>
  <c r="D95" i="4"/>
  <c r="C95" i="4"/>
  <c r="E94" i="4"/>
  <c r="K236" i="4" l="1"/>
  <c r="M235" i="4"/>
  <c r="D96" i="4"/>
  <c r="C96" i="4"/>
  <c r="E95" i="4"/>
  <c r="K237" i="4" l="1"/>
  <c r="M236" i="4"/>
  <c r="E96" i="4"/>
  <c r="D97" i="4"/>
  <c r="C97" i="4"/>
  <c r="K238" i="4" l="1"/>
  <c r="M237" i="4"/>
  <c r="C98" i="4"/>
  <c r="E97" i="4"/>
  <c r="D98" i="4"/>
  <c r="K239" i="4" l="1"/>
  <c r="M238" i="4"/>
  <c r="D99" i="4"/>
  <c r="C99" i="4"/>
  <c r="E98" i="4"/>
  <c r="K240" i="4" l="1"/>
  <c r="M240" i="4" s="1"/>
  <c r="M239" i="4"/>
  <c r="D100" i="4"/>
  <c r="C100" i="4"/>
  <c r="E99" i="4"/>
  <c r="E100" i="4" l="1"/>
  <c r="D101" i="4"/>
  <c r="C101" i="4"/>
  <c r="C102" i="4" l="1"/>
  <c r="E101" i="4"/>
  <c r="D102" i="4"/>
  <c r="D103" i="4" l="1"/>
  <c r="C103" i="4"/>
  <c r="E102" i="4"/>
  <c r="D104" i="4" l="1"/>
  <c r="C104" i="4"/>
  <c r="E103" i="4"/>
  <c r="E104" i="4" l="1"/>
  <c r="D105" i="4"/>
  <c r="C105" i="4"/>
  <c r="C106" i="4" l="1"/>
  <c r="E105" i="4"/>
  <c r="D106" i="4"/>
  <c r="D107" i="4" l="1"/>
  <c r="C107" i="4"/>
  <c r="E106" i="4"/>
  <c r="D108" i="4" l="1"/>
  <c r="C108" i="4"/>
  <c r="E107" i="4"/>
  <c r="E108" i="4" l="1"/>
  <c r="D109" i="4"/>
  <c r="C109" i="4"/>
  <c r="C110" i="4" l="1"/>
  <c r="E109" i="4"/>
  <c r="D110" i="4"/>
  <c r="D111" i="4" l="1"/>
  <c r="C111" i="4"/>
  <c r="E110" i="4"/>
  <c r="D112" i="4" l="1"/>
  <c r="C112" i="4"/>
  <c r="E111" i="4"/>
  <c r="E112" i="4" l="1"/>
  <c r="D113" i="4"/>
  <c r="C113" i="4"/>
  <c r="C114" i="4" l="1"/>
  <c r="E113" i="4"/>
  <c r="D114" i="4"/>
  <c r="D115" i="4" l="1"/>
  <c r="C115" i="4"/>
  <c r="E114" i="4"/>
  <c r="D116" i="4" l="1"/>
  <c r="C116" i="4"/>
  <c r="E115" i="4"/>
  <c r="E116" i="4" l="1"/>
  <c r="D117" i="4"/>
  <c r="C117" i="4"/>
  <c r="C118" i="4" l="1"/>
  <c r="E117" i="4"/>
  <c r="D118" i="4"/>
  <c r="D119" i="4" l="1"/>
  <c r="C119" i="4"/>
  <c r="E118" i="4"/>
  <c r="D120" i="4" l="1"/>
  <c r="C120" i="4"/>
  <c r="E119" i="4"/>
  <c r="E120" i="4" l="1"/>
  <c r="D121" i="4"/>
  <c r="C121" i="4"/>
  <c r="C122" i="4" l="1"/>
  <c r="E121" i="4"/>
  <c r="D122" i="4"/>
  <c r="D123" i="4" l="1"/>
  <c r="C123" i="4"/>
  <c r="E122" i="4"/>
  <c r="D124" i="4" l="1"/>
  <c r="C124" i="4"/>
  <c r="E123" i="4"/>
  <c r="E124" i="4" l="1"/>
  <c r="D125" i="4"/>
  <c r="C125" i="4"/>
  <c r="C126" i="4" l="1"/>
  <c r="E125" i="4"/>
  <c r="D126" i="4"/>
  <c r="D127" i="4" l="1"/>
  <c r="C127" i="4"/>
  <c r="E126" i="4"/>
  <c r="D128" i="4" l="1"/>
  <c r="C128" i="4"/>
  <c r="E127" i="4"/>
  <c r="E128" i="4" l="1"/>
  <c r="D129" i="4"/>
  <c r="C129" i="4"/>
  <c r="C130" i="4" l="1"/>
  <c r="E129" i="4"/>
  <c r="D130" i="4"/>
  <c r="D131" i="4" l="1"/>
  <c r="C131" i="4"/>
  <c r="E130" i="4"/>
  <c r="D132" i="4" l="1"/>
  <c r="C132" i="4"/>
  <c r="E131" i="4"/>
  <c r="E132" i="4" l="1"/>
  <c r="D133" i="4"/>
  <c r="C133" i="4"/>
  <c r="C134" i="4" l="1"/>
  <c r="E133" i="4"/>
  <c r="D134" i="4"/>
  <c r="D135" i="4" l="1"/>
  <c r="C135" i="4"/>
  <c r="E134" i="4"/>
  <c r="D136" i="4" l="1"/>
  <c r="C136" i="4"/>
  <c r="E135" i="4"/>
  <c r="E136" i="4" l="1"/>
  <c r="D137" i="4"/>
  <c r="C137" i="4"/>
  <c r="C138" i="4" l="1"/>
  <c r="E137" i="4"/>
  <c r="D138" i="4"/>
  <c r="D139" i="4" l="1"/>
  <c r="C139" i="4"/>
  <c r="E138" i="4"/>
  <c r="D140" i="4" l="1"/>
  <c r="C140" i="4"/>
  <c r="E139" i="4"/>
  <c r="E140" i="4" l="1"/>
  <c r="D141" i="4"/>
  <c r="C141" i="4"/>
  <c r="C142" i="4" l="1"/>
  <c r="E141" i="4"/>
  <c r="D142" i="4"/>
  <c r="D143" i="4" l="1"/>
  <c r="C143" i="4"/>
  <c r="E142" i="4"/>
  <c r="D144" i="4" l="1"/>
  <c r="C144" i="4"/>
  <c r="E143" i="4"/>
  <c r="E144" i="4" l="1"/>
  <c r="D145" i="4"/>
  <c r="C145" i="4"/>
  <c r="C146" i="4" l="1"/>
  <c r="E145" i="4"/>
  <c r="D146" i="4"/>
  <c r="D147" i="4" l="1"/>
  <c r="C147" i="4"/>
  <c r="E146" i="4"/>
  <c r="D148" i="4" l="1"/>
  <c r="C148" i="4"/>
  <c r="E147" i="4"/>
  <c r="E148" i="4" l="1"/>
  <c r="C149" i="4"/>
  <c r="D149" i="4"/>
  <c r="C150" i="4" l="1"/>
  <c r="E149" i="4"/>
  <c r="D150" i="4"/>
  <c r="D151" i="4" l="1"/>
  <c r="C151" i="4"/>
  <c r="E150" i="4"/>
  <c r="D152" i="4" l="1"/>
  <c r="E151" i="4"/>
  <c r="C152" i="4"/>
  <c r="E152" i="4" l="1"/>
  <c r="C153" i="4"/>
  <c r="D153" i="4"/>
  <c r="C154" i="4" l="1"/>
  <c r="E153" i="4"/>
  <c r="D154" i="4"/>
  <c r="D155" i="4" l="1"/>
  <c r="C155" i="4"/>
  <c r="E154" i="4"/>
  <c r="D156" i="4" l="1"/>
  <c r="C156" i="4"/>
  <c r="E155" i="4"/>
  <c r="E156" i="4" l="1"/>
  <c r="C157" i="4"/>
  <c r="D157" i="4"/>
  <c r="C158" i="4" l="1"/>
  <c r="D158" i="4"/>
  <c r="E157" i="4"/>
  <c r="D159" i="4" l="1"/>
  <c r="C159" i="4"/>
  <c r="E158" i="4"/>
  <c r="D160" i="4" l="1"/>
  <c r="C160" i="4"/>
  <c r="E159" i="4"/>
  <c r="E160" i="4" l="1"/>
  <c r="C161" i="4"/>
  <c r="D161" i="4"/>
  <c r="C162" i="4" l="1"/>
  <c r="D162" i="4"/>
  <c r="E161" i="4"/>
  <c r="D163" i="4" l="1"/>
  <c r="C163" i="4"/>
  <c r="E162" i="4"/>
  <c r="D164" i="4" l="1"/>
  <c r="E163" i="4"/>
  <c r="C164" i="4"/>
  <c r="D165" i="4" l="1"/>
  <c r="C165" i="4"/>
  <c r="E164" i="4"/>
  <c r="C166" i="4" l="1"/>
  <c r="E165" i="4"/>
  <c r="D166" i="4"/>
  <c r="D167" i="4" l="1"/>
  <c r="C167" i="4"/>
  <c r="E166" i="4"/>
  <c r="D168" i="4" l="1"/>
  <c r="E167" i="4"/>
  <c r="C168" i="4"/>
  <c r="G58" i="4"/>
  <c r="I58" i="4" s="1"/>
  <c r="H58" i="4" l="1"/>
  <c r="J58" i="4" s="1"/>
  <c r="K58" i="4" s="1"/>
  <c r="E168" i="4"/>
  <c r="D169" i="4"/>
  <c r="C169" i="4"/>
  <c r="G59" i="4" l="1"/>
  <c r="I59" i="4" s="1"/>
  <c r="C170" i="4"/>
  <c r="D170" i="4"/>
  <c r="E169" i="4"/>
  <c r="H59" i="4" l="1"/>
  <c r="J59" i="4" s="1"/>
  <c r="K59" i="4" s="1"/>
  <c r="D171" i="4"/>
  <c r="C171" i="4"/>
  <c r="E170" i="4"/>
  <c r="G60" i="4" l="1"/>
  <c r="I60" i="4" s="1"/>
  <c r="D172" i="4"/>
  <c r="E171" i="4"/>
  <c r="C172" i="4"/>
  <c r="H60" i="4" l="1"/>
  <c r="J60" i="4" s="1"/>
  <c r="K60" i="4" s="1"/>
  <c r="E172" i="4"/>
  <c r="D173" i="4"/>
  <c r="C173" i="4"/>
  <c r="G61" i="4" l="1"/>
  <c r="I61" i="4" s="1"/>
  <c r="C174" i="4"/>
  <c r="D174" i="4"/>
  <c r="E173" i="4"/>
  <c r="H61" i="4" l="1"/>
  <c r="J61" i="4" s="1"/>
  <c r="K61" i="4" s="1"/>
  <c r="D175" i="4"/>
  <c r="C175" i="4"/>
  <c r="E174" i="4"/>
  <c r="G62" i="4" l="1"/>
  <c r="I62" i="4" s="1"/>
  <c r="D176" i="4"/>
  <c r="C176" i="4"/>
  <c r="E175" i="4"/>
  <c r="H62" i="4" l="1"/>
  <c r="J62" i="4" s="1"/>
  <c r="K62" i="4" s="1"/>
  <c r="E176" i="4"/>
  <c r="G63" i="4" l="1"/>
  <c r="I63" i="4" s="1"/>
  <c r="H63" i="4" l="1"/>
  <c r="J63" i="4" s="1"/>
  <c r="K63" i="4" s="1"/>
  <c r="G64" i="4" l="1"/>
  <c r="I64" i="4" s="1"/>
  <c r="H64" i="4" l="1"/>
  <c r="J64" i="4" s="1"/>
  <c r="K64" i="4" s="1"/>
  <c r="G165" i="4" l="1"/>
  <c r="I165" i="4" s="1"/>
  <c r="H165" i="4" l="1"/>
  <c r="J165" i="4"/>
  <c r="G166" i="4" l="1"/>
  <c r="I166" i="4" s="1"/>
  <c r="H166" i="4" l="1"/>
  <c r="J166" i="4"/>
  <c r="G167" i="4" l="1"/>
  <c r="I167" i="4" s="1"/>
  <c r="H167" i="4" l="1"/>
  <c r="J167" i="4"/>
  <c r="G168" i="4" l="1"/>
  <c r="I168" i="4" s="1"/>
  <c r="H168" i="4" l="1"/>
  <c r="J168" i="4"/>
  <c r="G169" i="4" l="1"/>
  <c r="I169" i="4" s="1"/>
  <c r="H169" i="4" l="1"/>
  <c r="J169" i="4"/>
  <c r="G170" i="4" l="1"/>
  <c r="I170" i="4" s="1"/>
  <c r="H170" i="4" l="1"/>
  <c r="J170" i="4"/>
  <c r="G171" i="4" l="1"/>
  <c r="I171" i="4" s="1"/>
  <c r="H171" i="4" l="1"/>
  <c r="J171" i="4"/>
  <c r="G172" i="4" l="1"/>
  <c r="I172" i="4" s="1"/>
  <c r="H172" i="4" l="1"/>
  <c r="J172" i="4"/>
  <c r="G173" i="4" l="1"/>
  <c r="I173" i="4" s="1"/>
  <c r="H173" i="4" l="1"/>
  <c r="J173" i="4"/>
  <c r="G174" i="4" l="1"/>
  <c r="I174" i="4" s="1"/>
  <c r="H174" i="4" l="1"/>
  <c r="J174" i="4"/>
  <c r="G175" i="4" l="1"/>
  <c r="I175" i="4" s="1"/>
  <c r="H175" i="4" l="1"/>
  <c r="J175" i="4"/>
  <c r="G176" i="4" l="1"/>
  <c r="I176" i="4" s="1"/>
  <c r="H176" i="4" l="1"/>
  <c r="J176" i="4" s="1"/>
  <c r="G65" i="4" l="1"/>
  <c r="I65" i="4" s="1"/>
  <c r="H65" i="4" s="1"/>
  <c r="J65" i="4" l="1"/>
  <c r="K65" i="4" s="1"/>
  <c r="G66" i="4" l="1"/>
  <c r="I66" i="4" s="1"/>
  <c r="H66" i="4" s="1"/>
  <c r="J66" i="4" l="1"/>
  <c r="K66" i="4" s="1"/>
  <c r="G67" i="4" l="1"/>
  <c r="I67" i="4" s="1"/>
  <c r="H67" i="4" s="1"/>
  <c r="J67" i="4" l="1"/>
  <c r="K67" i="4" s="1"/>
  <c r="G68" i="4" l="1"/>
  <c r="I68" i="4" s="1"/>
  <c r="H68" i="4" s="1"/>
  <c r="J68" i="4" l="1"/>
  <c r="K68" i="4" s="1"/>
  <c r="G69" i="4" l="1"/>
  <c r="I69" i="4" s="1"/>
  <c r="H69" i="4" s="1"/>
  <c r="J69" i="4" l="1"/>
  <c r="K69" i="4" s="1"/>
  <c r="G70" i="4" l="1"/>
  <c r="I70" i="4" s="1"/>
  <c r="H70" i="4" s="1"/>
  <c r="J70" i="4" l="1"/>
  <c r="K70" i="4" s="1"/>
  <c r="G71" i="4" l="1"/>
  <c r="I71" i="4" s="1"/>
  <c r="H71" i="4" s="1"/>
  <c r="J71" i="4" l="1"/>
  <c r="K71" i="4" s="1"/>
  <c r="G72" i="4" l="1"/>
  <c r="I72" i="4" s="1"/>
  <c r="H72" i="4" s="1"/>
  <c r="J72" i="4" l="1"/>
  <c r="K72" i="4" s="1"/>
  <c r="G73" i="4" l="1"/>
  <c r="I73" i="4" s="1"/>
  <c r="H73" i="4" s="1"/>
  <c r="J73" i="4" l="1"/>
  <c r="K73" i="4" s="1"/>
  <c r="G74" i="4" l="1"/>
  <c r="I74" i="4" s="1"/>
  <c r="H74" i="4" s="1"/>
  <c r="J74" i="4" l="1"/>
  <c r="K74" i="4" s="1"/>
  <c r="G75" i="4" l="1"/>
  <c r="I75" i="4" s="1"/>
  <c r="H75" i="4" s="1"/>
  <c r="J75" i="4" l="1"/>
  <c r="K75" i="4" s="1"/>
  <c r="G76" i="4" l="1"/>
  <c r="I76" i="4" s="1"/>
  <c r="H76" i="4" s="1"/>
  <c r="J76" i="4" l="1"/>
  <c r="K76" i="4" s="1"/>
  <c r="G77" i="4" l="1"/>
  <c r="I77" i="4" s="1"/>
  <c r="H77" i="4" s="1"/>
  <c r="J77" i="4" l="1"/>
  <c r="K77" i="4" s="1"/>
  <c r="G78" i="4" l="1"/>
  <c r="I78" i="4" s="1"/>
  <c r="H78" i="4" s="1"/>
  <c r="J78" i="4" l="1"/>
  <c r="K78" i="4" s="1"/>
  <c r="G79" i="4" l="1"/>
  <c r="I79" i="4" s="1"/>
  <c r="H79" i="4" s="1"/>
  <c r="J79" i="4" l="1"/>
  <c r="K79" i="4" s="1"/>
  <c r="G80" i="4" l="1"/>
  <c r="I80" i="4" s="1"/>
  <c r="H80" i="4" s="1"/>
  <c r="J80" i="4" l="1"/>
  <c r="K80" i="4" s="1"/>
  <c r="G81" i="4" l="1"/>
  <c r="I81" i="4" s="1"/>
  <c r="H81" i="4" s="1"/>
  <c r="J81" i="4" l="1"/>
  <c r="K81" i="4" s="1"/>
  <c r="G82" i="4" l="1"/>
  <c r="I82" i="4" s="1"/>
  <c r="H82" i="4" s="1"/>
  <c r="J82" i="4" l="1"/>
  <c r="K82" i="4" s="1"/>
  <c r="G83" i="4" l="1"/>
  <c r="I83" i="4" s="1"/>
  <c r="H83" i="4" s="1"/>
  <c r="J83" i="4" l="1"/>
  <c r="K83" i="4" s="1"/>
  <c r="G84" i="4" l="1"/>
  <c r="I84" i="4" s="1"/>
  <c r="H84" i="4" s="1"/>
  <c r="J84" i="4" l="1"/>
  <c r="K84" i="4" s="1"/>
  <c r="G85" i="4" l="1"/>
  <c r="I85" i="4" s="1"/>
  <c r="H85" i="4" s="1"/>
  <c r="J85" i="4" l="1"/>
  <c r="K85" i="4" s="1"/>
  <c r="G86" i="4" l="1"/>
  <c r="I86" i="4" s="1"/>
  <c r="H86" i="4" s="1"/>
  <c r="J86" i="4" l="1"/>
  <c r="K86" i="4" s="1"/>
  <c r="G87" i="4" l="1"/>
  <c r="I87" i="4" s="1"/>
  <c r="H87" i="4" s="1"/>
  <c r="J87" i="4" l="1"/>
  <c r="K87" i="4" s="1"/>
  <c r="G88" i="4" l="1"/>
  <c r="I88" i="4" s="1"/>
  <c r="H88" i="4" s="1"/>
  <c r="J88" i="4" l="1"/>
  <c r="K88" i="4" s="1"/>
  <c r="G89" i="4" l="1"/>
  <c r="I89" i="4" s="1"/>
  <c r="H89" i="4" s="1"/>
  <c r="J89" i="4" l="1"/>
  <c r="K89" i="4" s="1"/>
  <c r="G90" i="4" l="1"/>
  <c r="I90" i="4" s="1"/>
  <c r="H90" i="4" s="1"/>
  <c r="J90" i="4" l="1"/>
  <c r="K90" i="4" s="1"/>
  <c r="G91" i="4" l="1"/>
  <c r="I91" i="4" s="1"/>
  <c r="H91" i="4" s="1"/>
  <c r="J91" i="4" l="1"/>
  <c r="K91" i="4" s="1"/>
  <c r="G92" i="4" l="1"/>
  <c r="I92" i="4" s="1"/>
  <c r="H92" i="4" s="1"/>
  <c r="J92" i="4" l="1"/>
  <c r="K92" i="4" s="1"/>
  <c r="G93" i="4" l="1"/>
  <c r="I93" i="4" s="1"/>
  <c r="H93" i="4" s="1"/>
  <c r="J93" i="4" l="1"/>
  <c r="K93" i="4" s="1"/>
  <c r="G94" i="4" l="1"/>
  <c r="I94" i="4" s="1"/>
  <c r="H94" i="4" s="1"/>
  <c r="J94" i="4" l="1"/>
  <c r="K94" i="4" s="1"/>
  <c r="G95" i="4" l="1"/>
  <c r="I95" i="4" s="1"/>
  <c r="H95" i="4" s="1"/>
  <c r="J95" i="4" l="1"/>
  <c r="K95" i="4" s="1"/>
  <c r="G96" i="4" l="1"/>
  <c r="I96" i="4" s="1"/>
  <c r="H96" i="4" s="1"/>
  <c r="J96" i="4" l="1"/>
  <c r="K96" i="4" s="1"/>
  <c r="G97" i="4" l="1"/>
  <c r="I97" i="4" s="1"/>
  <c r="H97" i="4" s="1"/>
  <c r="J97" i="4" l="1"/>
  <c r="K97" i="4" s="1"/>
  <c r="G98" i="4" l="1"/>
  <c r="I98" i="4" s="1"/>
  <c r="H98" i="4" s="1"/>
  <c r="J98" i="4" l="1"/>
  <c r="K98" i="4" s="1"/>
  <c r="G99" i="4" l="1"/>
  <c r="I99" i="4" s="1"/>
  <c r="H99" i="4" s="1"/>
  <c r="J99" i="4" l="1"/>
  <c r="K99" i="4" s="1"/>
  <c r="G100" i="4" l="1"/>
  <c r="I100" i="4" s="1"/>
  <c r="H100" i="4" s="1"/>
  <c r="J100" i="4" l="1"/>
  <c r="K100" i="4" s="1"/>
  <c r="G101" i="4" l="1"/>
  <c r="I101" i="4" s="1"/>
  <c r="H101" i="4" s="1"/>
  <c r="J101" i="4" l="1"/>
  <c r="K101" i="4" s="1"/>
  <c r="G102" i="4" l="1"/>
  <c r="I102" i="4" s="1"/>
  <c r="H102" i="4" s="1"/>
  <c r="J102" i="4" l="1"/>
  <c r="K102" i="4" s="1"/>
  <c r="G103" i="4" l="1"/>
  <c r="I103" i="4" s="1"/>
  <c r="H103" i="4" s="1"/>
  <c r="J103" i="4" l="1"/>
  <c r="K103" i="4" s="1"/>
  <c r="G104" i="4" l="1"/>
  <c r="I104" i="4" s="1"/>
  <c r="H104" i="4" s="1"/>
  <c r="J104" i="4" l="1"/>
  <c r="K104" i="4" s="1"/>
  <c r="G105" i="4" l="1"/>
  <c r="I105" i="4" s="1"/>
  <c r="H105" i="4" s="1"/>
  <c r="J105" i="4" l="1"/>
  <c r="K105" i="4" s="1"/>
  <c r="G106" i="4" l="1"/>
  <c r="I106" i="4" s="1"/>
  <c r="H106" i="4" s="1"/>
  <c r="J106" i="4" l="1"/>
  <c r="K106" i="4" s="1"/>
  <c r="G107" i="4" l="1"/>
  <c r="I107" i="4" s="1"/>
  <c r="H107" i="4" s="1"/>
  <c r="J107" i="4" l="1"/>
  <c r="K107" i="4" s="1"/>
  <c r="G108" i="4" l="1"/>
  <c r="I108" i="4" s="1"/>
  <c r="H108" i="4" s="1"/>
  <c r="J108" i="4" l="1"/>
  <c r="K108" i="4" s="1"/>
  <c r="G109" i="4" l="1"/>
  <c r="I109" i="4" s="1"/>
  <c r="H109" i="4" s="1"/>
  <c r="J109" i="4" l="1"/>
  <c r="K109" i="4" s="1"/>
  <c r="G110" i="4" l="1"/>
  <c r="I110" i="4" s="1"/>
  <c r="H110" i="4" s="1"/>
  <c r="J110" i="4" l="1"/>
  <c r="K110" i="4" s="1"/>
  <c r="G111" i="4" l="1"/>
  <c r="I111" i="4" s="1"/>
  <c r="H111" i="4" s="1"/>
  <c r="J111" i="4" l="1"/>
  <c r="K111" i="4" s="1"/>
  <c r="G112" i="4" l="1"/>
  <c r="I112" i="4" s="1"/>
  <c r="H112" i="4" s="1"/>
  <c r="J112" i="4" l="1"/>
  <c r="K112" i="4" s="1"/>
  <c r="G113" i="4" l="1"/>
  <c r="I113" i="4" s="1"/>
  <c r="H113" i="4" s="1"/>
  <c r="J113" i="4" l="1"/>
  <c r="K113" i="4" s="1"/>
  <c r="G114" i="4" l="1"/>
  <c r="I114" i="4" s="1"/>
  <c r="H114" i="4" s="1"/>
  <c r="J114" i="4" l="1"/>
  <c r="K114" i="4" s="1"/>
  <c r="G115" i="4" l="1"/>
  <c r="I115" i="4" s="1"/>
  <c r="H115" i="4" s="1"/>
  <c r="J115" i="4" l="1"/>
  <c r="K115" i="4" s="1"/>
  <c r="G116" i="4" l="1"/>
  <c r="I116" i="4" s="1"/>
  <c r="H116" i="4" s="1"/>
  <c r="J116" i="4" l="1"/>
  <c r="K116" i="4" s="1"/>
  <c r="G117" i="4" l="1"/>
  <c r="I117" i="4" s="1"/>
  <c r="H117" i="4" s="1"/>
  <c r="J117" i="4" l="1"/>
  <c r="K117" i="4" s="1"/>
  <c r="G118" i="4" l="1"/>
  <c r="I118" i="4" s="1"/>
  <c r="H118" i="4" s="1"/>
  <c r="J118" i="4" l="1"/>
  <c r="K118" i="4" s="1"/>
  <c r="G119" i="4" l="1"/>
  <c r="I119" i="4" s="1"/>
  <c r="H119" i="4" s="1"/>
  <c r="J119" i="4" l="1"/>
  <c r="K119" i="4" s="1"/>
  <c r="G120" i="4" l="1"/>
  <c r="I120" i="4" s="1"/>
  <c r="H120" i="4" s="1"/>
  <c r="J120" i="4" l="1"/>
  <c r="K120" i="4" s="1"/>
  <c r="G121" i="4" l="1"/>
  <c r="I121" i="4" s="1"/>
  <c r="H121" i="4" s="1"/>
  <c r="J121" i="4" l="1"/>
  <c r="K121" i="4" s="1"/>
  <c r="G122" i="4" l="1"/>
  <c r="I122" i="4" s="1"/>
  <c r="H122" i="4" s="1"/>
  <c r="J122" i="4" l="1"/>
  <c r="K122" i="4" s="1"/>
  <c r="G123" i="4" l="1"/>
  <c r="I123" i="4" s="1"/>
  <c r="H123" i="4" s="1"/>
  <c r="J123" i="4" l="1"/>
  <c r="K123" i="4" s="1"/>
  <c r="G124" i="4" l="1"/>
  <c r="I124" i="4" s="1"/>
  <c r="H124" i="4" s="1"/>
  <c r="J124" i="4" l="1"/>
  <c r="K124" i="4" s="1"/>
  <c r="G125" i="4" l="1"/>
  <c r="I125" i="4" s="1"/>
  <c r="H125" i="4" s="1"/>
  <c r="J125" i="4" l="1"/>
  <c r="K125" i="4" s="1"/>
  <c r="G126" i="4" l="1"/>
  <c r="I126" i="4" s="1"/>
  <c r="H126" i="4" s="1"/>
  <c r="J126" i="4" l="1"/>
  <c r="K126" i="4" s="1"/>
  <c r="G127" i="4" l="1"/>
  <c r="I127" i="4" s="1"/>
  <c r="H127" i="4" s="1"/>
  <c r="J127" i="4" l="1"/>
  <c r="K127" i="4" s="1"/>
  <c r="G128" i="4" l="1"/>
  <c r="I128" i="4" s="1"/>
  <c r="H128" i="4" s="1"/>
  <c r="J128" i="4" l="1"/>
  <c r="K128" i="4" l="1"/>
  <c r="G129" i="4" l="1"/>
  <c r="I129" i="4" s="1"/>
  <c r="H129" i="4" s="1"/>
  <c r="J129" i="4" s="1"/>
  <c r="K129" i="4" s="1"/>
  <c r="G130" i="4" l="1"/>
  <c r="I130" i="4" s="1"/>
  <c r="H130" i="4" s="1"/>
  <c r="J130" i="4" l="1"/>
  <c r="K130" i="4" l="1"/>
  <c r="G131" i="4" s="1"/>
  <c r="I131" i="4" s="1"/>
  <c r="H131" i="4" s="1"/>
  <c r="J131" i="4" l="1"/>
  <c r="K131" i="4" l="1"/>
  <c r="G132" i="4" l="1"/>
  <c r="I132" i="4" s="1"/>
  <c r="H132" i="4" s="1"/>
  <c r="J132" i="4" s="1"/>
  <c r="K132" i="4" l="1"/>
  <c r="G133" i="4" s="1"/>
  <c r="I133" i="4" s="1"/>
  <c r="H133" i="4" s="1"/>
  <c r="J133" i="4" l="1"/>
  <c r="K133" i="4" l="1"/>
  <c r="G134" i="4" s="1"/>
  <c r="I134" i="4" s="1"/>
  <c r="H134" i="4" s="1"/>
  <c r="J134" i="4" l="1"/>
  <c r="K134" i="4" l="1"/>
  <c r="G135" i="4" s="1"/>
  <c r="I135" i="4" s="1"/>
  <c r="H135" i="4" s="1"/>
  <c r="J135" i="4" l="1"/>
  <c r="K135" i="4" l="1"/>
  <c r="G136" i="4" s="1"/>
  <c r="I136" i="4" s="1"/>
  <c r="H136" i="4" s="1"/>
  <c r="J136" i="4" l="1"/>
  <c r="K136" i="4" l="1"/>
  <c r="G137" i="4" s="1"/>
  <c r="I137" i="4" s="1"/>
  <c r="H137" i="4" s="1"/>
  <c r="J137" i="4" l="1"/>
  <c r="K137" i="4" l="1"/>
  <c r="G138" i="4" s="1"/>
  <c r="I138" i="4" s="1"/>
  <c r="H138" i="4" s="1"/>
  <c r="J138" i="4" l="1"/>
  <c r="K138" i="4" l="1"/>
  <c r="G139" i="4" s="1"/>
  <c r="I139" i="4" s="1"/>
  <c r="H139" i="4" s="1"/>
  <c r="J139" i="4" l="1"/>
  <c r="K139" i="4" l="1"/>
  <c r="G140" i="4" s="1"/>
  <c r="I140" i="4" s="1"/>
  <c r="H140" i="4" s="1"/>
  <c r="J140" i="4" l="1"/>
  <c r="K140" i="4" l="1"/>
  <c r="G141" i="4"/>
  <c r="I141" i="4" s="1"/>
  <c r="H141" i="4" s="1"/>
  <c r="J141" i="4" l="1"/>
  <c r="M141" i="4" s="1"/>
  <c r="G142" i="4" l="1"/>
  <c r="I142" i="4" s="1"/>
  <c r="H142" i="4" s="1"/>
  <c r="J142" i="4" l="1"/>
  <c r="M142" i="4" s="1"/>
  <c r="G143" i="4" l="1"/>
  <c r="I143" i="4" s="1"/>
  <c r="H143" i="4" s="1"/>
  <c r="J143" i="4" l="1"/>
  <c r="M143" i="4" s="1"/>
  <c r="G144" i="4" l="1"/>
  <c r="I144" i="4" s="1"/>
  <c r="H144" i="4" s="1"/>
  <c r="J144" i="4" l="1"/>
  <c r="M144" i="4" s="1"/>
  <c r="G145" i="4" l="1"/>
  <c r="I145" i="4" s="1"/>
  <c r="H145" i="4" s="1"/>
  <c r="J145" i="4" l="1"/>
  <c r="M145" i="4" s="1"/>
  <c r="G146" i="4" l="1"/>
  <c r="I146" i="4" s="1"/>
  <c r="H146" i="4" s="1"/>
  <c r="J146" i="4" l="1"/>
  <c r="M146" i="4" s="1"/>
  <c r="G147" i="4" l="1"/>
  <c r="I147" i="4" s="1"/>
  <c r="H147" i="4" s="1"/>
  <c r="J147" i="4" l="1"/>
  <c r="M147" i="4" s="1"/>
  <c r="G148" i="4" l="1"/>
  <c r="I148" i="4" s="1"/>
  <c r="H148" i="4" s="1"/>
  <c r="J148" i="4" l="1"/>
  <c r="M148" i="4" s="1"/>
  <c r="G149" i="4" l="1"/>
  <c r="I149" i="4" s="1"/>
  <c r="H149" i="4" s="1"/>
  <c r="J149" i="4" l="1"/>
  <c r="M149" i="4" s="1"/>
  <c r="G150" i="4" l="1"/>
  <c r="I150" i="4" s="1"/>
  <c r="H150" i="4" s="1"/>
  <c r="J150" i="4" l="1"/>
  <c r="M150" i="4" s="1"/>
  <c r="G151" i="4" l="1"/>
  <c r="I151" i="4" s="1"/>
  <c r="H151" i="4" s="1"/>
  <c r="J151" i="4" l="1"/>
  <c r="M151" i="4" s="1"/>
  <c r="G152" i="4" l="1"/>
  <c r="I152" i="4" s="1"/>
  <c r="H152" i="4" s="1"/>
  <c r="J152" i="4" l="1"/>
  <c r="M152" i="4" s="1"/>
  <c r="G153" i="4" l="1"/>
  <c r="I153" i="4" s="1"/>
  <c r="H153" i="4" s="1"/>
  <c r="J153" i="4" l="1"/>
  <c r="M153" i="4" s="1"/>
  <c r="G154" i="4" l="1"/>
  <c r="I154" i="4" s="1"/>
  <c r="H154" i="4" s="1"/>
  <c r="J154" i="4" l="1"/>
  <c r="M154" i="4" s="1"/>
  <c r="G155" i="4" l="1"/>
  <c r="I155" i="4" s="1"/>
  <c r="H155" i="4" s="1"/>
  <c r="J155" i="4" l="1"/>
  <c r="M155" i="4" s="1"/>
  <c r="G156" i="4" l="1"/>
  <c r="I156" i="4" s="1"/>
  <c r="H156" i="4" s="1"/>
  <c r="J156" i="4" l="1"/>
  <c r="M156" i="4" s="1"/>
  <c r="G157" i="4" l="1"/>
  <c r="I157" i="4" s="1"/>
  <c r="H157" i="4" s="1"/>
  <c r="J157" i="4" l="1"/>
  <c r="M157" i="4" s="1"/>
  <c r="G158" i="4" l="1"/>
  <c r="I158" i="4" s="1"/>
  <c r="H158" i="4" s="1"/>
  <c r="J158" i="4" l="1"/>
  <c r="M158" i="4" s="1"/>
  <c r="G159" i="4" l="1"/>
  <c r="I159" i="4" s="1"/>
  <c r="H159" i="4" s="1"/>
  <c r="J159" i="4" l="1"/>
  <c r="M159" i="4" s="1"/>
  <c r="G160" i="4" l="1"/>
  <c r="I160" i="4" s="1"/>
  <c r="H160" i="4" s="1"/>
  <c r="J160" i="4" l="1"/>
  <c r="M160" i="4" s="1"/>
  <c r="G161" i="4" l="1"/>
  <c r="I161" i="4" s="1"/>
  <c r="H161" i="4" s="1"/>
  <c r="J161" i="4" l="1"/>
  <c r="M161" i="4" s="1"/>
  <c r="G162" i="4" l="1"/>
  <c r="I162" i="4" s="1"/>
  <c r="H162" i="4" s="1"/>
  <c r="J162" i="4" l="1"/>
  <c r="M162" i="4" s="1"/>
  <c r="G163" i="4" l="1"/>
  <c r="I163" i="4" s="1"/>
  <c r="H163" i="4" s="1"/>
  <c r="J163" i="4" l="1"/>
  <c r="M163" i="4" s="1"/>
  <c r="G164" i="4" l="1"/>
  <c r="I164" i="4" s="1"/>
  <c r="H164" i="4" s="1"/>
  <c r="J164" i="4" s="1"/>
  <c r="M164" i="4" s="1"/>
  <c r="I17" i="4" l="1"/>
  <c r="M130" i="4" l="1"/>
  <c r="M131" i="4"/>
  <c r="M132" i="4"/>
  <c r="M133" i="4"/>
  <c r="M134" i="4"/>
  <c r="M135" i="4"/>
  <c r="M136" i="4"/>
  <c r="M137" i="4"/>
  <c r="M138" i="4"/>
  <c r="M139" i="4"/>
  <c r="M140" i="4"/>
  <c r="M129" i="4"/>
  <c r="M128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I18" i="4"/>
  <c r="K19" i="4"/>
  <c r="I26" i="4" l="1"/>
  <c r="M54" i="4"/>
  <c r="N54" i="4" s="1"/>
  <c r="I25" i="4" s="1"/>
</calcChain>
</file>

<file path=xl/sharedStrings.xml><?xml version="1.0" encoding="utf-8"?>
<sst xmlns="http://schemas.openxmlformats.org/spreadsheetml/2006/main" count="72" uniqueCount="41">
  <si>
    <t>Plazo</t>
  </si>
  <si>
    <t>Cuota + Seguro</t>
  </si>
  <si>
    <t>Días</t>
  </si>
  <si>
    <t>No. cuota</t>
  </si>
  <si>
    <t>Valor Cuota</t>
  </si>
  <si>
    <t>Interés x</t>
  </si>
  <si>
    <t>Capital x</t>
  </si>
  <si>
    <t>Interés</t>
  </si>
  <si>
    <t>Capital</t>
  </si>
  <si>
    <t>Saldo</t>
  </si>
  <si>
    <t>No. Cuota</t>
  </si>
  <si>
    <t>REAL</t>
  </si>
  <si>
    <t>OFICIAL</t>
  </si>
  <si>
    <t>POLICIA</t>
  </si>
  <si>
    <t>PENSIONADOS</t>
  </si>
  <si>
    <t>Total crédito</t>
  </si>
  <si>
    <t>Desplazamiento convenio</t>
  </si>
  <si>
    <t>Desplazamiento</t>
  </si>
  <si>
    <t>30 Días      (30 Días hasta 59 Diás)</t>
  </si>
  <si>
    <t>Tasa (%)</t>
  </si>
  <si>
    <t>Plazo (Meses)</t>
  </si>
  <si>
    <t>Tasa (NMV)</t>
  </si>
  <si>
    <t>Tasa E.A.</t>
  </si>
  <si>
    <t>60 Días      (60 Días hasta 89 Diás)</t>
  </si>
  <si>
    <t>90 Días      (90 Días hasta 119 Diás)</t>
  </si>
  <si>
    <t>F.Inicio</t>
  </si>
  <si>
    <t>F.Fin</t>
  </si>
  <si>
    <t>Fecha de Desembolso</t>
  </si>
  <si>
    <t>Día específico</t>
  </si>
  <si>
    <t>VENTA</t>
  </si>
  <si>
    <t>SIMULADOR DE CÁLCULO DE CUOTAS LIBRANZA</t>
  </si>
  <si>
    <t>No. Convenio</t>
  </si>
  <si>
    <t>Monto Solicitado/Aprobado</t>
  </si>
  <si>
    <t>GRUPO COLPATRIA</t>
  </si>
  <si>
    <t>EDUCACIÓN PÚBLICA</t>
  </si>
  <si>
    <t>FUERZAS MILITARES</t>
  </si>
  <si>
    <t>% Tasa E.A.</t>
  </si>
  <si>
    <t>% Tasa N.M.V.</t>
  </si>
  <si>
    <t>Cuota</t>
  </si>
  <si>
    <t>VTU  % E.A.</t>
  </si>
  <si>
    <t>VTU Resultante en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</si>
</sst>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_(* #,##0.00_);_(* \(#,##0.00\);_(* &quot;-&quot;??_);_(@_)"/>
    <numFmt numFmtId="165" formatCode="_-* #,##0_-;\-* #,##0_-;_-* &quot;-&quot;??_-;_-@_-"/>
    <numFmt numFmtId="166" formatCode="_-&quot;$&quot;* #,##0_-;\-&quot;$&quot;* #,##0_-;_-&quot;$&quot;* &quot;-&quot;??_-;_-@_-"/>
    <numFmt numFmtId="167" formatCode="_-&quot;$&quot;* #,##0.0_-;\-&quot;$&quot;* #,##0.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color rgb="FFE6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gray0625">
        <fgColor rgb="FFFF0000"/>
      </patternFill>
    </fill>
    <fill>
      <patternFill patternType="solid">
        <fgColor theme="2" tint="-9.9978637043366805E-2"/>
        <bgColor indexed="64"/>
      </patternFill>
    </fill>
  </fills>
  <borders count="63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slantDashDot">
        <color auto="1"/>
      </left>
      <right/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/>
      <top style="thin">
        <color rgb="FF0070C0"/>
      </top>
      <bottom style="medium">
        <color rgb="FF0070C0"/>
      </bottom>
      <diagonal/>
    </border>
    <border>
      <left/>
      <right/>
      <top/>
      <bottom style="medium">
        <color rgb="FFC00000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C00000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rgb="FFC0000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rgb="FFC000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rgb="FFC00000"/>
      </left>
      <right style="thin">
        <color theme="0" tint="-0.34998626667073579"/>
      </right>
      <top style="thin">
        <color theme="0" tint="-0.34998626667073579"/>
      </top>
      <bottom style="medium">
        <color rgb="FFC00000"/>
      </bottom>
      <diagonal/>
    </border>
    <border>
      <left style="thin">
        <color theme="0" tint="-0.34998626667073579"/>
      </left>
      <right style="medium">
        <color rgb="FFC00000"/>
      </right>
      <top style="thin">
        <color theme="0" tint="-0.34998626667073579"/>
      </top>
      <bottom style="medium">
        <color rgb="FFC0000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rgb="FFC0000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rgb="FFC00000"/>
      </bottom>
      <diagonal/>
    </border>
    <border>
      <left/>
      <right style="double">
        <color rgb="FFC0000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double">
        <color rgb="FFC00000"/>
      </right>
      <top style="thin">
        <color theme="0" tint="-0.34998626667073579"/>
      </top>
      <bottom/>
      <diagonal/>
    </border>
    <border>
      <left/>
      <right style="double">
        <color rgb="FFC00000"/>
      </right>
      <top/>
      <bottom style="thin">
        <color theme="0" tint="-0.34998626667073579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theme="1"/>
      </bottom>
      <diagonal/>
    </border>
    <border>
      <left style="double">
        <color rgb="FFC00000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/>
      <right/>
      <top/>
      <bottom style="double">
        <color theme="1"/>
      </bottom>
      <diagonal/>
    </border>
    <border>
      <left/>
      <right style="double">
        <color theme="1"/>
      </right>
      <top/>
      <bottom/>
      <diagonal/>
    </border>
    <border>
      <left style="double">
        <color theme="1"/>
      </left>
      <right/>
      <top/>
      <bottom style="double">
        <color theme="1"/>
      </bottom>
      <diagonal/>
    </border>
    <border>
      <left/>
      <right style="double">
        <color theme="1"/>
      </right>
      <top/>
      <bottom style="double">
        <color theme="1"/>
      </bottom>
      <diagonal/>
    </border>
    <border>
      <left/>
      <right/>
      <top/>
      <bottom style="slantDashDot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double">
        <color rgb="FFC00000"/>
      </left>
      <right style="medium">
        <color theme="1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double">
        <color rgb="FFC00000"/>
      </right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 style="double">
        <color theme="6" tint="-0.499984740745262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6" tint="-0.499984740745262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/>
      <diagonal/>
    </border>
    <border>
      <left style="double">
        <color theme="6" tint="-0.499984740745262"/>
      </left>
      <right style="medium">
        <color indexed="64"/>
      </right>
      <top style="thin">
        <color theme="0" tint="-0.34998626667073579"/>
      </top>
      <bottom/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 style="double">
        <color theme="6" tint="-0.499984740745262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theme="6" tint="-0.499984740745262"/>
      </left>
      <right style="medium">
        <color indexed="64"/>
      </right>
      <top style="double">
        <color rgb="FFC00000"/>
      </top>
      <bottom style="double">
        <color rgb="FFC00000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rgb="FFC00000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slantDashDot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slantDashDot">
        <color indexed="64"/>
      </left>
      <right style="double">
        <color rgb="FFC00000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slantDashDot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slantDashDot">
        <color indexed="64"/>
      </left>
      <right style="double">
        <color rgb="FFC00000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double">
        <color rgb="FFC00000"/>
      </left>
      <right style="medium">
        <color indexed="64"/>
      </right>
      <top/>
      <bottom style="thin">
        <color theme="0" tint="-0.34998626667073579"/>
      </bottom>
      <diagonal/>
    </border>
    <border>
      <left/>
      <right style="double">
        <color rgb="FFC00000"/>
      </right>
      <top style="thin">
        <color theme="0" tint="-0.34998626667073579"/>
      </top>
      <bottom style="medium">
        <color indexed="64"/>
      </bottom>
      <diagonal/>
    </border>
    <border>
      <left style="medium">
        <color theme="6" tint="-0.499984740745262"/>
      </left>
      <right style="medium">
        <color indexed="64"/>
      </right>
      <top style="double">
        <color rgb="FFC00000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159">
    <xf numFmtId="0" fontId="0" fillId="0" borderId="0" xfId="0"/>
    <xf numFmtId="10" fontId="6" fillId="0" borderId="0" xfId="2" applyNumberFormat="1" applyFont="1"/>
    <xf numFmtId="166" fontId="6" fillId="0" borderId="0" xfId="4" applyNumberFormat="1" applyFont="1"/>
    <xf numFmtId="0" fontId="6" fillId="0" borderId="0" xfId="0" applyFont="1"/>
    <xf numFmtId="10" fontId="7" fillId="0" borderId="7" xfId="2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indent="1"/>
    </xf>
    <xf numFmtId="0" fontId="6" fillId="0" borderId="0" xfId="0" applyFont="1" applyAlignment="1">
      <alignment vertical="center"/>
    </xf>
    <xf numFmtId="10" fontId="5" fillId="3" borderId="11" xfId="2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0" fontId="5" fillId="0" borderId="12" xfId="2" applyNumberFormat="1" applyFont="1" applyBorder="1" applyAlignment="1">
      <alignment horizontal="center"/>
    </xf>
    <xf numFmtId="10" fontId="5" fillId="0" borderId="13" xfId="2" applyNumberFormat="1" applyFont="1" applyBorder="1" applyAlignment="1">
      <alignment horizontal="center"/>
    </xf>
    <xf numFmtId="166" fontId="6" fillId="0" borderId="2" xfId="4" applyNumberFormat="1" applyFont="1" applyBorder="1"/>
    <xf numFmtId="166" fontId="6" fillId="0" borderId="14" xfId="4" applyNumberFormat="1" applyFont="1" applyBorder="1"/>
    <xf numFmtId="166" fontId="6" fillId="0" borderId="13" xfId="4" applyNumberFormat="1" applyFont="1" applyBorder="1"/>
    <xf numFmtId="10" fontId="5" fillId="0" borderId="15" xfId="2" applyNumberFormat="1" applyFont="1" applyBorder="1" applyAlignment="1">
      <alignment horizontal="center"/>
    </xf>
    <xf numFmtId="10" fontId="5" fillId="0" borderId="16" xfId="2" applyNumberFormat="1" applyFont="1" applyBorder="1" applyAlignment="1">
      <alignment horizontal="center"/>
    </xf>
    <xf numFmtId="166" fontId="6" fillId="0" borderId="1" xfId="4" applyNumberFormat="1" applyFont="1" applyBorder="1"/>
    <xf numFmtId="166" fontId="6" fillId="0" borderId="17" xfId="4" applyNumberFormat="1" applyFont="1" applyBorder="1"/>
    <xf numFmtId="166" fontId="6" fillId="0" borderId="16" xfId="4" applyNumberFormat="1" applyFont="1" applyBorder="1"/>
    <xf numFmtId="166" fontId="6" fillId="0" borderId="17" xfId="4" applyNumberFormat="1" applyFont="1" applyFill="1" applyBorder="1"/>
    <xf numFmtId="166" fontId="6" fillId="0" borderId="15" xfId="4" applyNumberFormat="1" applyFont="1" applyBorder="1"/>
    <xf numFmtId="166" fontId="6" fillId="0" borderId="15" xfId="4" applyNumberFormat="1" applyFont="1" applyFill="1" applyBorder="1"/>
    <xf numFmtId="10" fontId="5" fillId="0" borderId="18" xfId="2" applyNumberFormat="1" applyFont="1" applyBorder="1" applyAlignment="1">
      <alignment horizontal="center"/>
    </xf>
    <xf numFmtId="10" fontId="5" fillId="0" borderId="19" xfId="2" applyNumberFormat="1" applyFont="1" applyBorder="1" applyAlignment="1">
      <alignment horizontal="center"/>
    </xf>
    <xf numFmtId="166" fontId="6" fillId="0" borderId="20" xfId="4" applyNumberFormat="1" applyFont="1" applyBorder="1"/>
    <xf numFmtId="166" fontId="6" fillId="0" borderId="21" xfId="4" applyNumberFormat="1" applyFont="1" applyBorder="1"/>
    <xf numFmtId="166" fontId="6" fillId="0" borderId="19" xfId="4" applyNumberFormat="1" applyFont="1" applyBorder="1"/>
    <xf numFmtId="10" fontId="5" fillId="0" borderId="7" xfId="2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indent="1"/>
    </xf>
    <xf numFmtId="167" fontId="6" fillId="0" borderId="0" xfId="4" applyNumberFormat="1" applyFont="1"/>
    <xf numFmtId="166" fontId="6" fillId="0" borderId="0" xfId="0" applyNumberFormat="1" applyFont="1"/>
    <xf numFmtId="0" fontId="0" fillId="0" borderId="0" xfId="0" applyProtection="1"/>
    <xf numFmtId="0" fontId="0" fillId="0" borderId="0" xfId="0" applyFill="1" applyProtection="1"/>
    <xf numFmtId="0" fontId="0" fillId="0" borderId="0" xfId="0" applyBorder="1" applyProtection="1"/>
    <xf numFmtId="0" fontId="0" fillId="0" borderId="26" xfId="0" applyBorder="1" applyProtection="1"/>
    <xf numFmtId="0" fontId="0" fillId="0" borderId="27" xfId="0" applyBorder="1" applyProtection="1"/>
    <xf numFmtId="0" fontId="12" fillId="0" borderId="0" xfId="0" applyFont="1" applyBorder="1" applyAlignment="1" applyProtection="1"/>
    <xf numFmtId="0" fontId="0" fillId="0" borderId="28" xfId="0" applyBorder="1" applyProtection="1"/>
    <xf numFmtId="0" fontId="0" fillId="0" borderId="0" xfId="0" applyFill="1" applyBorder="1" applyProtection="1"/>
    <xf numFmtId="0" fontId="0" fillId="0" borderId="28" xfId="0" applyFill="1" applyBorder="1" applyProtection="1"/>
    <xf numFmtId="0" fontId="1" fillId="0" borderId="0" xfId="0" applyFont="1" applyBorder="1" applyProtection="1"/>
    <xf numFmtId="0" fontId="0" fillId="0" borderId="23" xfId="0" applyBorder="1" applyProtection="1"/>
    <xf numFmtId="0" fontId="0" fillId="0" borderId="0" xfId="0" applyFont="1" applyBorder="1" applyAlignment="1" applyProtection="1">
      <alignment horizontal="center"/>
    </xf>
    <xf numFmtId="11" fontId="0" fillId="0" borderId="0" xfId="0" applyNumberFormat="1" applyFill="1" applyBorder="1" applyProtection="1"/>
    <xf numFmtId="166" fontId="13" fillId="0" borderId="0" xfId="0" applyNumberFormat="1" applyFont="1" applyBorder="1" applyProtection="1"/>
    <xf numFmtId="166" fontId="5" fillId="0" borderId="0" xfId="0" applyNumberFormat="1" applyFont="1" applyBorder="1" applyAlignment="1" applyProtection="1">
      <alignment vertical="center" wrapText="1"/>
    </xf>
    <xf numFmtId="166" fontId="5" fillId="0" borderId="28" xfId="0" applyNumberFormat="1" applyFont="1" applyBorder="1" applyAlignment="1" applyProtection="1">
      <alignment vertical="center" wrapText="1"/>
    </xf>
    <xf numFmtId="0" fontId="2" fillId="0" borderId="0" xfId="0" applyFont="1" applyBorder="1" applyProtection="1"/>
    <xf numFmtId="164" fontId="1" fillId="0" borderId="0" xfId="1" applyFont="1" applyBorder="1" applyProtection="1"/>
    <xf numFmtId="166" fontId="10" fillId="0" borderId="0" xfId="4" applyNumberFormat="1" applyFont="1" applyFill="1" applyBorder="1" applyAlignment="1" applyProtection="1">
      <alignment vertical="center"/>
    </xf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1" fillId="0" borderId="0" xfId="0" applyFont="1" applyBorder="1" applyProtection="1">
      <protection locked="0"/>
    </xf>
    <xf numFmtId="164" fontId="1" fillId="0" borderId="0" xfId="1" applyFont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15" fillId="0" borderId="0" xfId="0" applyFont="1" applyBorder="1" applyAlignment="1" applyProtection="1">
      <alignment horizontal="left"/>
    </xf>
    <xf numFmtId="0" fontId="0" fillId="0" borderId="0" xfId="0" applyFont="1" applyFill="1" applyBorder="1" applyAlignment="1" applyProtection="1"/>
    <xf numFmtId="0" fontId="11" fillId="0" borderId="0" xfId="4" applyNumberFormat="1" applyFont="1" applyFill="1" applyBorder="1" applyAlignment="1" applyProtection="1">
      <alignment horizontal="center" vertical="center" wrapText="1"/>
    </xf>
    <xf numFmtId="0" fontId="11" fillId="0" borderId="0" xfId="4" applyNumberFormat="1" applyFont="1" applyFill="1" applyBorder="1" applyAlignment="1" applyProtection="1">
      <alignment vertical="center" wrapText="1"/>
    </xf>
    <xf numFmtId="0" fontId="9" fillId="0" borderId="0" xfId="0" applyFont="1" applyFill="1" applyBorder="1" applyAlignment="1" applyProtection="1">
      <alignment vertical="center"/>
    </xf>
    <xf numFmtId="166" fontId="13" fillId="0" borderId="0" xfId="0" applyNumberFormat="1" applyFont="1" applyBorder="1" applyAlignment="1" applyProtection="1">
      <alignment vertical="center"/>
    </xf>
    <xf numFmtId="0" fontId="13" fillId="0" borderId="0" xfId="4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/>
    <xf numFmtId="164" fontId="1" fillId="0" borderId="29" xfId="1" applyFont="1" applyBorder="1" applyProtection="1"/>
    <xf numFmtId="166" fontId="2" fillId="0" borderId="30" xfId="4" applyNumberFormat="1" applyFont="1" applyBorder="1" applyProtection="1"/>
    <xf numFmtId="0" fontId="1" fillId="0" borderId="29" xfId="0" applyNumberFormat="1" applyFont="1" applyBorder="1" applyProtection="1"/>
    <xf numFmtId="0" fontId="0" fillId="0" borderId="31" xfId="0" applyBorder="1" applyProtection="1"/>
    <xf numFmtId="0" fontId="0" fillId="0" borderId="32" xfId="0" applyBorder="1" applyProtection="1"/>
    <xf numFmtId="0" fontId="1" fillId="0" borderId="32" xfId="0" applyFont="1" applyBorder="1" applyProtection="1"/>
    <xf numFmtId="0" fontId="1" fillId="0" borderId="33" xfId="0" applyFont="1" applyBorder="1" applyProtection="1"/>
    <xf numFmtId="0" fontId="1" fillId="0" borderId="31" xfId="0" applyFont="1" applyBorder="1" applyProtection="1"/>
    <xf numFmtId="164" fontId="1" fillId="0" borderId="31" xfId="1" applyFont="1" applyBorder="1" applyProtection="1"/>
    <xf numFmtId="0" fontId="0" fillId="0" borderId="32" xfId="0" applyFill="1" applyBorder="1" applyProtection="1"/>
    <xf numFmtId="0" fontId="0" fillId="0" borderId="34" xfId="0" applyFill="1" applyBorder="1" applyProtection="1"/>
    <xf numFmtId="0" fontId="0" fillId="0" borderId="35" xfId="0" applyFill="1" applyBorder="1" applyProtection="1"/>
    <xf numFmtId="0" fontId="0" fillId="0" borderId="36" xfId="0" applyFont="1" applyBorder="1" applyProtection="1"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1" fillId="4" borderId="36" xfId="5" applyFont="1" applyBorder="1" applyAlignment="1" applyProtection="1">
      <alignment horizontal="center"/>
      <protection locked="0"/>
    </xf>
    <xf numFmtId="164" fontId="1" fillId="0" borderId="36" xfId="1" applyFont="1" applyBorder="1" applyAlignment="1" applyProtection="1">
      <alignment horizontal="center"/>
      <protection locked="0"/>
    </xf>
    <xf numFmtId="164" fontId="1" fillId="0" borderId="36" xfId="1" applyFont="1" applyFill="1" applyBorder="1" applyAlignment="1" applyProtection="1">
      <alignment horizontal="center"/>
      <protection locked="0"/>
    </xf>
    <xf numFmtId="165" fontId="1" fillId="0" borderId="36" xfId="1" applyNumberFormat="1" applyFont="1" applyBorder="1" applyAlignment="1" applyProtection="1">
      <alignment horizontal="center"/>
      <protection locked="0"/>
    </xf>
    <xf numFmtId="14" fontId="0" fillId="0" borderId="36" xfId="0" applyNumberFormat="1" applyFont="1" applyBorder="1" applyAlignment="1" applyProtection="1">
      <alignment horizontal="center"/>
      <protection locked="0"/>
    </xf>
    <xf numFmtId="1" fontId="0" fillId="0" borderId="36" xfId="0" applyNumberFormat="1" applyFont="1" applyBorder="1" applyProtection="1">
      <protection locked="0"/>
    </xf>
    <xf numFmtId="164" fontId="1" fillId="0" borderId="36" xfId="1" applyFont="1" applyBorder="1" applyProtection="1">
      <protection locked="0"/>
    </xf>
    <xf numFmtId="0" fontId="0" fillId="0" borderId="0" xfId="0" applyFont="1" applyFill="1" applyBorder="1" applyAlignment="1" applyProtection="1">
      <alignment wrapText="1"/>
    </xf>
    <xf numFmtId="166" fontId="0" fillId="0" borderId="0" xfId="4" applyNumberFormat="1" applyFont="1" applyFill="1" applyBorder="1" applyProtection="1"/>
    <xf numFmtId="166" fontId="2" fillId="0" borderId="0" xfId="4" applyNumberFormat="1" applyFont="1" applyFill="1" applyBorder="1" applyProtection="1"/>
    <xf numFmtId="44" fontId="0" fillId="0" borderId="0" xfId="4" applyFont="1" applyFill="1" applyBorder="1" applyProtection="1"/>
    <xf numFmtId="166" fontId="0" fillId="0" borderId="0" xfId="0" applyNumberFormat="1" applyFill="1" applyBorder="1" applyProtection="1"/>
    <xf numFmtId="0" fontId="4" fillId="0" borderId="0" xfId="0" applyFont="1" applyFill="1" applyBorder="1" applyAlignment="1" applyProtection="1">
      <alignment horizontal="center"/>
    </xf>
    <xf numFmtId="166" fontId="5" fillId="0" borderId="0" xfId="0" applyNumberFormat="1" applyFont="1" applyFill="1" applyBorder="1" applyAlignment="1" applyProtection="1">
      <alignment vertical="center" wrapText="1"/>
    </xf>
    <xf numFmtId="166" fontId="2" fillId="0" borderId="0" xfId="0" applyNumberFormat="1" applyFont="1" applyFill="1" applyBorder="1" applyAlignment="1" applyProtection="1">
      <alignment horizontal="left"/>
    </xf>
    <xf numFmtId="0" fontId="2" fillId="6" borderId="0" xfId="5" applyFont="1" applyFill="1" applyBorder="1" applyAlignment="1" applyProtection="1">
      <alignment horizontal="left"/>
    </xf>
    <xf numFmtId="0" fontId="2" fillId="4" borderId="0" xfId="5" applyFont="1" applyBorder="1" applyProtection="1"/>
    <xf numFmtId="14" fontId="2" fillId="0" borderId="37" xfId="4" applyNumberFormat="1" applyFont="1" applyBorder="1" applyProtection="1"/>
    <xf numFmtId="0" fontId="0" fillId="0" borderId="40" xfId="0" applyBorder="1" applyProtection="1"/>
    <xf numFmtId="42" fontId="2" fillId="6" borderId="41" xfId="4" applyNumberFormat="1" applyFont="1" applyFill="1" applyBorder="1" applyAlignment="1" applyProtection="1">
      <alignment horizontal="center"/>
      <protection locked="0"/>
    </xf>
    <xf numFmtId="42" fontId="2" fillId="6" borderId="44" xfId="4" applyNumberFormat="1" applyFont="1" applyFill="1" applyBorder="1" applyProtection="1">
      <protection locked="0"/>
    </xf>
    <xf numFmtId="10" fontId="1" fillId="0" borderId="44" xfId="2" applyNumberFormat="1" applyFont="1" applyBorder="1" applyAlignment="1" applyProtection="1">
      <alignment horizontal="right"/>
    </xf>
    <xf numFmtId="10" fontId="2" fillId="6" borderId="44" xfId="2" applyNumberFormat="1" applyFont="1" applyFill="1" applyBorder="1" applyAlignment="1" applyProtection="1">
      <alignment horizontal="center"/>
      <protection locked="0"/>
    </xf>
    <xf numFmtId="1" fontId="2" fillId="6" borderId="44" xfId="1" applyNumberFormat="1" applyFont="1" applyFill="1" applyBorder="1" applyAlignment="1" applyProtection="1">
      <alignment horizontal="center"/>
      <protection locked="0"/>
    </xf>
    <xf numFmtId="42" fontId="2" fillId="0" borderId="44" xfId="4" applyNumberFormat="1" applyFont="1" applyBorder="1" applyProtection="1">
      <protection locked="0"/>
    </xf>
    <xf numFmtId="166" fontId="2" fillId="0" borderId="49" xfId="4" applyNumberFormat="1" applyFont="1" applyFill="1" applyBorder="1" applyProtection="1"/>
    <xf numFmtId="0" fontId="0" fillId="0" borderId="52" xfId="0" applyFill="1" applyBorder="1" applyProtection="1"/>
    <xf numFmtId="1" fontId="2" fillId="0" borderId="53" xfId="4" applyNumberFormat="1" applyFont="1" applyBorder="1" applyAlignment="1" applyProtection="1">
      <alignment horizontal="center"/>
    </xf>
    <xf numFmtId="0" fontId="2" fillId="0" borderId="56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left"/>
    </xf>
    <xf numFmtId="10" fontId="1" fillId="0" borderId="58" xfId="2" applyNumberFormat="1" applyFont="1" applyFill="1" applyBorder="1" applyAlignment="1">
      <alignment horizontal="center"/>
    </xf>
    <xf numFmtId="166" fontId="1" fillId="0" borderId="59" xfId="4" applyNumberFormat="1" applyFont="1" applyFill="1" applyBorder="1" applyAlignment="1">
      <alignment horizontal="center"/>
    </xf>
    <xf numFmtId="10" fontId="0" fillId="0" borderId="0" xfId="0" applyNumberFormat="1" applyFill="1" applyBorder="1" applyProtection="1">
      <protection locked="0"/>
    </xf>
    <xf numFmtId="10" fontId="0" fillId="0" borderId="0" xfId="2" applyNumberFormat="1" applyFont="1" applyFill="1" applyBorder="1" applyProtection="1">
      <protection locked="0"/>
    </xf>
    <xf numFmtId="0" fontId="0" fillId="0" borderId="0" xfId="0" applyNumberFormat="1" applyBorder="1" applyProtection="1">
      <protection locked="0"/>
    </xf>
    <xf numFmtId="1" fontId="2" fillId="0" borderId="60" xfId="1" applyNumberFormat="1" applyFont="1" applyBorder="1" applyAlignment="1" applyProtection="1">
      <alignment horizontal="center"/>
    </xf>
    <xf numFmtId="166" fontId="2" fillId="0" borderId="62" xfId="4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0" fontId="13" fillId="0" borderId="0" xfId="0" applyFont="1" applyBorder="1" applyAlignment="1" applyProtection="1">
      <alignment horizontal="left" vertical="top" wrapText="1"/>
    </xf>
    <xf numFmtId="0" fontId="13" fillId="0" borderId="28" xfId="0" applyFont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center"/>
    </xf>
    <xf numFmtId="0" fontId="7" fillId="0" borderId="28" xfId="0" applyFont="1" applyFill="1" applyBorder="1" applyAlignment="1" applyProtection="1">
      <alignment horizontal="center"/>
    </xf>
    <xf numFmtId="0" fontId="14" fillId="0" borderId="0" xfId="0" applyFont="1" applyBorder="1" applyAlignment="1" applyProtection="1">
      <alignment horizontal="right" vertical="top"/>
    </xf>
    <xf numFmtId="0" fontId="14" fillId="0" borderId="28" xfId="0" applyFont="1" applyBorder="1" applyAlignment="1" applyProtection="1">
      <alignment horizontal="right" vertical="top"/>
    </xf>
    <xf numFmtId="0" fontId="2" fillId="0" borderId="45" xfId="0" applyFont="1" applyBorder="1" applyAlignment="1" applyProtection="1">
      <alignment horizontal="center"/>
    </xf>
    <xf numFmtId="0" fontId="2" fillId="0" borderId="24" xfId="0" applyFont="1" applyBorder="1" applyAlignment="1" applyProtection="1">
      <alignment horizontal="center"/>
    </xf>
    <xf numFmtId="0" fontId="2" fillId="0" borderId="47" xfId="0" applyFont="1" applyBorder="1" applyAlignment="1" applyProtection="1">
      <alignment horizontal="center"/>
    </xf>
    <xf numFmtId="0" fontId="2" fillId="0" borderId="25" xfId="0" applyFont="1" applyBorder="1" applyAlignment="1" applyProtection="1">
      <alignment horizontal="center"/>
    </xf>
    <xf numFmtId="166" fontId="2" fillId="0" borderId="46" xfId="4" applyNumberFormat="1" applyFont="1" applyBorder="1" applyAlignment="1" applyProtection="1">
      <alignment horizontal="center"/>
    </xf>
    <xf numFmtId="166" fontId="2" fillId="0" borderId="48" xfId="4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/>
    </xf>
    <xf numFmtId="0" fontId="2" fillId="0" borderId="39" xfId="0" applyFont="1" applyBorder="1" applyAlignment="1" applyProtection="1">
      <alignment horizontal="left"/>
    </xf>
    <xf numFmtId="0" fontId="2" fillId="5" borderId="42" xfId="0" applyFont="1" applyFill="1" applyBorder="1" applyAlignment="1" applyProtection="1">
      <alignment horizontal="center" vertical="center"/>
    </xf>
    <xf numFmtId="0" fontId="2" fillId="5" borderId="23" xfId="0" applyFont="1" applyFill="1" applyBorder="1" applyAlignment="1" applyProtection="1">
      <alignment horizontal="center" vertical="center"/>
    </xf>
    <xf numFmtId="0" fontId="2" fillId="5" borderId="43" xfId="0" applyFont="1" applyFill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left"/>
    </xf>
    <xf numFmtId="0" fontId="2" fillId="0" borderId="22" xfId="0" applyFont="1" applyBorder="1" applyAlignment="1" applyProtection="1">
      <alignment horizontal="left"/>
    </xf>
    <xf numFmtId="0" fontId="0" fillId="0" borderId="0" xfId="0" applyFont="1" applyBorder="1" applyAlignment="1" applyProtection="1">
      <alignment horizontal="center" wrapText="1"/>
    </xf>
    <xf numFmtId="0" fontId="2" fillId="0" borderId="50" xfId="0" applyFont="1" applyFill="1" applyBorder="1" applyAlignment="1" applyProtection="1">
      <alignment horizontal="left"/>
    </xf>
    <xf numFmtId="0" fontId="2" fillId="0" borderId="51" xfId="0" applyFont="1" applyFill="1" applyBorder="1" applyAlignment="1" applyProtection="1">
      <alignment horizontal="left"/>
    </xf>
    <xf numFmtId="0" fontId="2" fillId="0" borderId="47" xfId="0" applyFont="1" applyBorder="1" applyAlignment="1" applyProtection="1">
      <alignment horizontal="left"/>
    </xf>
    <xf numFmtId="0" fontId="2" fillId="0" borderId="25" xfId="0" applyFont="1" applyBorder="1" applyAlignment="1" applyProtection="1">
      <alignment horizontal="left"/>
    </xf>
    <xf numFmtId="0" fontId="2" fillId="0" borderId="50" xfId="0" applyFont="1" applyBorder="1" applyAlignment="1" applyProtection="1">
      <alignment horizontal="left"/>
    </xf>
    <xf numFmtId="0" fontId="2" fillId="0" borderId="61" xfId="0" applyFont="1" applyBorder="1" applyAlignment="1" applyProtection="1">
      <alignment horizontal="left"/>
    </xf>
    <xf numFmtId="0" fontId="2" fillId="0" borderId="54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right"/>
    </xf>
    <xf numFmtId="0" fontId="0" fillId="0" borderId="0" xfId="0" applyFont="1" applyBorder="1" applyAlignment="1" applyProtection="1">
      <alignment horizontal="center"/>
    </xf>
    <xf numFmtId="10" fontId="2" fillId="0" borderId="6" xfId="2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indent="1"/>
    </xf>
    <xf numFmtId="10" fontId="5" fillId="2" borderId="8" xfId="2" applyNumberFormat="1" applyFont="1" applyFill="1" applyBorder="1" applyAlignment="1">
      <alignment horizontal="center" vertical="center"/>
    </xf>
    <xf numFmtId="10" fontId="5" fillId="2" borderId="9" xfId="2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0" fontId="5" fillId="0" borderId="6" xfId="2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indent="1"/>
    </xf>
  </cellXfs>
  <cellStyles count="6">
    <cellStyle name="Buena" xfId="5" builtinId="26"/>
    <cellStyle name="Millares" xfId="1" builtinId="3"/>
    <cellStyle name="Moneda" xfId="4" builtinId="4"/>
    <cellStyle name="Normal" xfId="0" builtinId="0"/>
    <cellStyle name="Normal 2" xfId="3"/>
    <cellStyle name="Porcentaje" xfId="2" builtinId="5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E60000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266700</xdr:colOff>
      <xdr:row>5</xdr:row>
      <xdr:rowOff>9525</xdr:rowOff>
    </xdr:from>
    <xdr:to>
      <xdr:col>13</xdr:col>
      <xdr:colOff>1</xdr:colOff>
      <xdr:row>5</xdr:row>
      <xdr:rowOff>9525</xdr:rowOff>
    </xdr:to>
    <xdr:cxnSp macro="">
      <xdr:nvCxnSpPr>
        <xdr:cNvPr id="5" name="Conector recto 4"/>
        <xdr:cNvCxnSpPr/>
      </xdr:nvCxnSpPr>
      <xdr:spPr>
        <a:xfrm flipH="1">
          <a:off x="2257425" y="990600"/>
          <a:ext cx="7800976" cy="0"/>
        </a:xfrm>
        <a:prstGeom prst="line">
          <a:avLst/>
        </a:prstGeom>
        <a:ln w="19050">
          <a:solidFill>
            <a:srgbClr val="C00000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</xdr:row>
      <xdr:rowOff>47625</xdr:rowOff>
    </xdr:from>
    <xdr:to>
      <xdr:col>7</xdr:col>
      <xdr:colOff>0</xdr:colOff>
      <xdr:row>4</xdr:row>
      <xdr:rowOff>142125</xdr:rowOff>
    </xdr:to>
    <xdr:cxnSp macro="">
      <xdr:nvCxnSpPr>
        <xdr:cNvPr id="6" name="Conector recto 5"/>
        <xdr:cNvCxnSpPr/>
      </xdr:nvCxnSpPr>
      <xdr:spPr>
        <a:xfrm>
          <a:off x="3276600" y="247650"/>
          <a:ext cx="0" cy="675525"/>
        </a:xfrm>
        <a:prstGeom prst="line">
          <a:avLst/>
        </a:prstGeom>
        <a:ln w="19050">
          <a:solidFill>
            <a:srgbClr val="C00000"/>
          </a:solidFill>
        </a:ln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3</xdr:col>
      <xdr:colOff>276226</xdr:colOff>
      <xdr:row>2</xdr:row>
      <xdr:rowOff>19050</xdr:rowOff>
    </xdr:from>
    <xdr:to>
      <xdr:col>6</xdr:col>
      <xdr:colOff>857251</xdr:colOff>
      <xdr:row>3</xdr:row>
      <xdr:rowOff>161925</xdr:rowOff>
    </xdr:to>
    <xdr:pic>
      <xdr:nvPicPr>
        <xdr:cNvPr id="8" name="Imagen 2" descr="image00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6951" y="419100"/>
          <a:ext cx="29718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9525</xdr:colOff>
      <xdr:row>1</xdr:row>
      <xdr:rowOff>38100</xdr:rowOff>
    </xdr:from>
    <xdr:to>
      <xdr:col>8</xdr:col>
      <xdr:colOff>19050</xdr:colOff>
      <xdr:row>4</xdr:row>
      <xdr:rowOff>180975</xdr:rowOff>
    </xdr:to>
    <xdr:cxnSp macro="">
      <xdr:nvCxnSpPr>
        <xdr:cNvPr id="18" name="Conector recto 17"/>
        <xdr:cNvCxnSpPr/>
      </xdr:nvCxnSpPr>
      <xdr:spPr>
        <a:xfrm flipH="1">
          <a:off x="3286125" y="238125"/>
          <a:ext cx="9525" cy="723900"/>
        </a:xfrm>
        <a:prstGeom prst="line">
          <a:avLst/>
        </a:prstGeom>
        <a:ln w="19050">
          <a:solidFill>
            <a:srgbClr val="C00000"/>
          </a:solidFill>
        </a:ln>
        <a:effectLst>
          <a:outerShdw blurRad="50800" dist="38100" dir="18900000" algn="bl" rotWithShape="0">
            <a:prstClr val="black">
              <a:alpha val="40000"/>
            </a:prstClr>
          </a:outerShdw>
        </a:effectLst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13</xdr:row>
      <xdr:rowOff>95250</xdr:rowOff>
    </xdr:from>
    <xdr:to>
      <xdr:col>8</xdr:col>
      <xdr:colOff>1562100</xdr:colOff>
      <xdr:row>14</xdr:row>
      <xdr:rowOff>114300</xdr:rowOff>
    </xdr:to>
    <xdr:sp macro="[0]!Calcular" textlink="">
      <xdr:nvSpPr>
        <xdr:cNvPr id="3" name="Rectángulo 2"/>
        <xdr:cNvSpPr/>
      </xdr:nvSpPr>
      <xdr:spPr>
        <a:xfrm>
          <a:off x="5362575" y="2609850"/>
          <a:ext cx="1466850" cy="295275"/>
        </a:xfrm>
        <a:prstGeom prst="rect">
          <a:avLst/>
        </a:prstGeom>
        <a:solidFill>
          <a:schemeClr val="tx1">
            <a:lumMod val="65000"/>
            <a:lumOff val="35000"/>
          </a:schemeClr>
        </a:solidFill>
        <a:ln>
          <a:solidFill>
            <a:schemeClr val="bg1">
              <a:lumMod val="50000"/>
            </a:schemeClr>
          </a:solidFill>
        </a:ln>
        <a:effectLst>
          <a:glow rad="63500">
            <a:schemeClr val="tx1">
              <a:lumMod val="50000"/>
              <a:lumOff val="50000"/>
              <a:alpha val="40000"/>
            </a:schemeClr>
          </a:glow>
        </a:effectLst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100" b="1">
              <a:solidFill>
                <a:schemeClr val="bg1">
                  <a:lumMod val="95000"/>
                </a:schemeClr>
              </a:solidFill>
              <a:latin typeface="+mn-lt"/>
            </a:rPr>
            <a:t>CALCULAR</a:t>
          </a:r>
        </a:p>
      </xdr:txBody>
    </xdr:sp>
    <xdr:clientData/>
  </xdr:twoCellAnchor>
  <xdr:twoCellAnchor>
    <xdr:from>
      <xdr:col>3</xdr:col>
      <xdr:colOff>169334</xdr:colOff>
      <xdr:row>26</xdr:row>
      <xdr:rowOff>148166</xdr:rowOff>
    </xdr:from>
    <xdr:to>
      <xdr:col>12</xdr:col>
      <xdr:colOff>1174750</xdr:colOff>
      <xdr:row>45</xdr:row>
      <xdr:rowOff>105833</xdr:rowOff>
    </xdr:to>
    <xdr:sp macro="" textlink="">
      <xdr:nvSpPr>
        <xdr:cNvPr id="13" name="Rectángulo redondeado 12"/>
        <xdr:cNvSpPr/>
      </xdr:nvSpPr>
      <xdr:spPr>
        <a:xfrm>
          <a:off x="941917" y="3915833"/>
          <a:ext cx="9091083" cy="2815167"/>
        </a:xfrm>
        <a:prstGeom prst="roundRect">
          <a:avLst/>
        </a:prstGeom>
        <a:ln w="19050">
          <a:solidFill>
            <a:srgbClr val="C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CO" sz="1100" b="1"/>
            <a:t>Instrucciones</a:t>
          </a:r>
        </a:p>
        <a:p>
          <a:pPr algn="l"/>
          <a:r>
            <a:rPr lang="es-CO" sz="1200" b="1">
              <a:solidFill>
                <a:srgbClr val="C00000"/>
              </a:solidFill>
            </a:rPr>
            <a:t>1.</a:t>
          </a:r>
          <a:r>
            <a:rPr lang="es-CO" sz="1200" b="1" baseline="0">
              <a:solidFill>
                <a:srgbClr val="C00000"/>
              </a:solidFill>
            </a:rPr>
            <a:t> </a:t>
          </a:r>
          <a:r>
            <a:rPr lang="es-CO" sz="1100" b="0"/>
            <a:t>Seleccione el sector</a:t>
          </a:r>
          <a:r>
            <a:rPr lang="es-CO" sz="1100" b="0" baseline="0"/>
            <a:t> al cual pertenece su actividad económica</a:t>
          </a:r>
        </a:p>
        <a:p>
          <a:pPr algn="l"/>
          <a:r>
            <a:rPr lang="es-CO" sz="1200" b="1" baseline="0">
              <a:solidFill>
                <a:srgbClr val="C00000"/>
              </a:solidFill>
            </a:rPr>
            <a:t>2. </a:t>
          </a:r>
          <a:r>
            <a:rPr lang="es-CO" sz="1100" b="0" baseline="0"/>
            <a:t>Diligencie los siguientes campos: </a:t>
          </a:r>
          <a:r>
            <a:rPr lang="es-CO" sz="1100" b="1" baseline="0"/>
            <a:t>Valor solicitado, Tasa y Plazo.</a:t>
          </a:r>
          <a:endParaRPr lang="es-CO" sz="1100" b="1"/>
        </a:p>
        <a:p>
          <a:pPr algn="l"/>
          <a:r>
            <a:rPr lang="es-CO" sz="1200" b="1" baseline="0">
              <a:solidFill>
                <a:srgbClr val="C00000"/>
              </a:solidFill>
            </a:rPr>
            <a:t>3.</a:t>
          </a:r>
          <a:r>
            <a:rPr lang="es-CO" sz="1100" baseline="0"/>
            <a:t> Oprima el botón calcular.</a:t>
          </a:r>
        </a:p>
        <a:p>
          <a:pPr algn="l"/>
          <a:endParaRPr lang="es-CO" sz="1100" baseline="0"/>
        </a:p>
        <a:p>
          <a:pPr algn="l"/>
          <a:r>
            <a:rPr lang="es-CO" sz="1050" baseline="0">
              <a:solidFill>
                <a:schemeClr val="tx1"/>
              </a:solidFill>
            </a:rPr>
            <a:t>* Valor del seguro: $1.600 por millón adeudado.</a:t>
          </a:r>
        </a:p>
        <a:p>
          <a:pPr algn="l"/>
          <a:r>
            <a:rPr lang="es-CO" sz="1050" baseline="0">
              <a:solidFill>
                <a:schemeClr val="tx1"/>
              </a:solidFill>
            </a:rPr>
            <a:t>**Las sumas expresadas en pesos y el Valor Total Unificado (VTU) expresado en términos efectivos anuales corresponden a una proyección de los cobros inherentes o asociados al producto (Seguro), y no necesariamente corresponden a los montos que efectivamente llegara a pagar el cliente, los que variarán dependiendo del capital, la tasa de interés remuneratoria aplicada, la causación de otras comisiones, u otras circunstancias no incluidas en la presente proyección . Esta proyección es una simulación y por tanto los  valores allí resultantes pueden variar  de los que se obtengan al momento de la solicitud  del producto.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***El simulador no tiene en cuenta intereses de mora los cuales, se cobran de acuerdo a lo expresado en el reglamento de producto disponible en la página del web. 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 https://scotiabankfiles.azureedge.net/scotiabank-colombia/Colpatria/pdf/personas/prestamos/beneficios-credito-libranza.pdf )</a:t>
          </a:r>
        </a:p>
        <a:p>
          <a:r>
            <a:rPr lang="es-C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****El simulador muestra el valor máximo a pagar por el crédito.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314325</xdr:colOff>
      <xdr:row>4</xdr:row>
      <xdr:rowOff>161925</xdr:rowOff>
    </xdr:to>
    <xdr:sp macro="" textlink="">
      <xdr:nvSpPr>
        <xdr:cNvPr id="2" name="Rectángulo 1"/>
        <xdr:cNvSpPr/>
      </xdr:nvSpPr>
      <xdr:spPr>
        <a:xfrm>
          <a:off x="0" y="0"/>
          <a:ext cx="8096250" cy="89535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r"/>
          <a:r>
            <a:rPr lang="es-CO" sz="1800" b="1">
              <a:gradFill flip="none" rotWithShape="1">
                <a:gsLst>
                  <a:gs pos="25000">
                    <a:srgbClr val="0084A9">
                      <a:alpha val="75000"/>
                    </a:srgbClr>
                  </a:gs>
                  <a:gs pos="0">
                    <a:srgbClr val="005596"/>
                  </a:gs>
                  <a:gs pos="50000">
                    <a:srgbClr val="D18316"/>
                  </a:gs>
                  <a:gs pos="75000">
                    <a:srgbClr val="8D8B00"/>
                  </a:gs>
                  <a:gs pos="100000">
                    <a:srgbClr val="B5121B"/>
                  </a:gs>
                </a:gsLst>
                <a:path path="circle">
                  <a:fillToRect l="100000" t="100000"/>
                </a:path>
                <a:tileRect r="-100000" b="-100000"/>
              </a:gradFill>
              <a:latin typeface="+mn-lt"/>
              <a:ea typeface="+mj-ea"/>
              <a:cs typeface="+mj-cs"/>
            </a:rPr>
            <a:t>FACTORES POR MILLON CON DESPLAZAMIENTOS PARA LIBRANZA JULIO 2017</a:t>
          </a:r>
        </a:p>
      </xdr:txBody>
    </xdr:sp>
    <xdr:clientData/>
  </xdr:twoCellAnchor>
  <xdr:twoCellAnchor>
    <xdr:from>
      <xdr:col>9</xdr:col>
      <xdr:colOff>371475</xdr:colOff>
      <xdr:row>85</xdr:row>
      <xdr:rowOff>76200</xdr:rowOff>
    </xdr:from>
    <xdr:to>
      <xdr:col>12</xdr:col>
      <xdr:colOff>553476</xdr:colOff>
      <xdr:row>89</xdr:row>
      <xdr:rowOff>57150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4975" y="13849350"/>
          <a:ext cx="1725051" cy="590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0000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314325</xdr:colOff>
      <xdr:row>4</xdr:row>
      <xdr:rowOff>161925</xdr:rowOff>
    </xdr:to>
    <xdr:sp macro="" textlink="">
      <xdr:nvSpPr>
        <xdr:cNvPr id="2" name="Rectángulo 1"/>
        <xdr:cNvSpPr/>
      </xdr:nvSpPr>
      <xdr:spPr>
        <a:xfrm>
          <a:off x="0" y="0"/>
          <a:ext cx="7924800" cy="857250"/>
        </a:xfrm>
        <a:prstGeom prst="rect">
          <a:avLst/>
        </a:prstGeom>
      </xdr:spPr>
      <xdr:txBody>
        <a:bodyPr wrap="square">
          <a:noAutofit/>
        </a:bodyPr>
        <a:lstStyle>
          <a:defPPr>
            <a:defRPr lang="es-E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sz="2400" kern="1200">
              <a:solidFill>
                <a:schemeClr val="tx1"/>
              </a:solidFill>
              <a:latin typeface="Times New Roman" pitchFamily="18" charset="0"/>
              <a:ea typeface="+mn-ea"/>
              <a:cs typeface="+mn-cs"/>
            </a:defRPr>
          </a:lvl9pPr>
        </a:lstStyle>
        <a:p>
          <a:pPr algn="r"/>
          <a:r>
            <a:rPr lang="es-CO" sz="1800" b="1">
              <a:gradFill flip="none" rotWithShape="1">
                <a:gsLst>
                  <a:gs pos="25000">
                    <a:srgbClr val="0084A9">
                      <a:alpha val="75000"/>
                    </a:srgbClr>
                  </a:gs>
                  <a:gs pos="0">
                    <a:srgbClr val="005596"/>
                  </a:gs>
                  <a:gs pos="50000">
                    <a:srgbClr val="D18316"/>
                  </a:gs>
                  <a:gs pos="75000">
                    <a:srgbClr val="8D8B00"/>
                  </a:gs>
                  <a:gs pos="100000">
                    <a:srgbClr val="B5121B"/>
                  </a:gs>
                </a:gsLst>
                <a:path path="circle">
                  <a:fillToRect l="100000" t="100000"/>
                </a:path>
                <a:tileRect r="-100000" b="-100000"/>
              </a:gradFill>
              <a:latin typeface="+mn-lt"/>
              <a:ea typeface="+mj-ea"/>
              <a:cs typeface="+mj-cs"/>
            </a:rPr>
            <a:t>FACTORES POR MILLON CON DESPLAZAMIENTOS PARA LIBRANZA JULIO 2017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G799"/>
  <sheetViews>
    <sheetView showGridLines="0" tabSelected="1" topLeftCell="C1" zoomScale="90" zoomScaleNormal="90" workbookViewId="0">
      <selection activeCell="I16" sqref="I16"/>
    </sheetView>
  </sheetViews>
  <sheetFormatPr baseColWidth="10" defaultColWidth="0" defaultRowHeight="15" x14ac:dyDescent="0.25"/>
  <cols>
    <col min="1" max="1" width="9.7109375" style="32" hidden="1" customWidth="1"/>
    <col min="2" max="2" width="9.42578125" style="32" hidden="1" customWidth="1"/>
    <col min="3" max="4" width="11.5703125" style="32" bestFit="1" customWidth="1"/>
    <col min="5" max="5" width="4.85546875" style="32" bestFit="1" customWidth="1"/>
    <col min="6" max="6" width="20.42578125" style="32" bestFit="1" customWidth="1"/>
    <col min="7" max="7" width="11.140625" style="32" bestFit="1" customWidth="1"/>
    <col min="8" max="8" width="12.28515625" style="32" hidden="1" customWidth="1"/>
    <col min="9" max="9" width="19.7109375" style="32" customWidth="1"/>
    <col min="10" max="10" width="11.140625" style="32" bestFit="1" customWidth="1"/>
    <col min="11" max="11" width="9.5703125" style="32" customWidth="1"/>
    <col min="12" max="12" width="5.42578125" style="32" customWidth="1"/>
    <col min="13" max="13" width="12.85546875" style="32" customWidth="1"/>
    <col min="14" max="14" width="11.42578125" style="33" customWidth="1"/>
    <col min="15" max="16" width="11.42578125" style="33" hidden="1" customWidth="1"/>
    <col min="17" max="19" width="14.140625" style="33" hidden="1" customWidth="1"/>
    <col min="20" max="33" width="0" style="33" hidden="1" customWidth="1"/>
    <col min="34" max="16384" width="11.42578125" style="32" hidden="1"/>
  </cols>
  <sheetData>
    <row r="1" spans="1:25" ht="6" customHeight="1" thickBot="1" x14ac:dyDescent="0.3">
      <c r="D1" s="72"/>
      <c r="E1" s="72"/>
      <c r="N1" s="32"/>
    </row>
    <row r="2" spans="1:25" ht="15.75" thickTop="1" x14ac:dyDescent="0.25">
      <c r="B2" s="34"/>
      <c r="C2" s="73"/>
      <c r="D2" s="34"/>
      <c r="E2" s="34"/>
      <c r="F2" s="35"/>
      <c r="G2" s="35"/>
      <c r="H2" s="35"/>
      <c r="I2" s="35"/>
      <c r="J2" s="35"/>
      <c r="K2" s="35"/>
      <c r="L2" s="35"/>
      <c r="M2" s="36"/>
      <c r="N2" s="32"/>
    </row>
    <row r="3" spans="1:25" ht="15" customHeight="1" x14ac:dyDescent="0.3">
      <c r="B3" s="34"/>
      <c r="C3" s="73"/>
      <c r="D3" s="34"/>
      <c r="E3" s="34"/>
      <c r="F3" s="37"/>
      <c r="G3" s="37"/>
      <c r="H3" s="37"/>
      <c r="I3" s="123" t="s">
        <v>30</v>
      </c>
      <c r="J3" s="123"/>
      <c r="K3" s="123"/>
      <c r="L3" s="123"/>
      <c r="M3" s="124"/>
      <c r="N3" s="32"/>
    </row>
    <row r="4" spans="1:25" ht="15" customHeight="1" x14ac:dyDescent="0.3">
      <c r="B4" s="34"/>
      <c r="C4" s="73"/>
      <c r="D4" s="34"/>
      <c r="E4" s="34"/>
      <c r="F4" s="37"/>
      <c r="G4" s="37"/>
      <c r="H4" s="37"/>
      <c r="I4" s="123" t="s">
        <v>29</v>
      </c>
      <c r="J4" s="123"/>
      <c r="K4" s="123"/>
      <c r="L4" s="123"/>
      <c r="M4" s="124"/>
      <c r="N4" s="32"/>
    </row>
    <row r="5" spans="1:25" ht="15.75" customHeight="1" x14ac:dyDescent="0.25">
      <c r="B5" s="34"/>
      <c r="C5" s="73"/>
      <c r="D5" s="34"/>
      <c r="E5" s="34"/>
      <c r="F5" s="34"/>
      <c r="G5" s="34"/>
      <c r="H5" s="34"/>
      <c r="I5" s="34"/>
      <c r="J5" s="125"/>
      <c r="K5" s="125"/>
      <c r="L5" s="125"/>
      <c r="M5" s="126"/>
      <c r="N5" s="32"/>
    </row>
    <row r="6" spans="1:25" x14ac:dyDescent="0.25">
      <c r="A6" s="34"/>
      <c r="B6" s="34"/>
      <c r="C6" s="73"/>
      <c r="D6" s="34"/>
      <c r="E6" s="34"/>
      <c r="F6" s="34"/>
      <c r="G6" s="34"/>
      <c r="H6" s="34"/>
      <c r="I6" s="34"/>
      <c r="J6" s="34"/>
      <c r="K6" s="34"/>
      <c r="L6" s="34"/>
      <c r="M6" s="38"/>
      <c r="N6" s="32"/>
      <c r="O6" s="39"/>
    </row>
    <row r="7" spans="1:25" ht="15.75" thickBot="1" x14ac:dyDescent="0.3">
      <c r="A7" s="34"/>
      <c r="B7" s="34"/>
      <c r="C7" s="73"/>
      <c r="D7" s="34"/>
      <c r="E7" s="34"/>
      <c r="F7" s="34"/>
      <c r="G7" s="34"/>
      <c r="H7" s="34"/>
      <c r="I7" s="34"/>
      <c r="J7" s="34"/>
      <c r="K7" s="34"/>
      <c r="L7" s="34"/>
      <c r="M7" s="38"/>
      <c r="N7" s="32"/>
      <c r="O7" s="39"/>
    </row>
    <row r="8" spans="1:25" x14ac:dyDescent="0.25">
      <c r="A8" s="34"/>
      <c r="B8" s="34"/>
      <c r="C8" s="73"/>
      <c r="D8" s="34"/>
      <c r="E8" s="34"/>
      <c r="F8" s="133" t="s">
        <v>31</v>
      </c>
      <c r="G8" s="134"/>
      <c r="H8" s="101"/>
      <c r="I8" s="102" t="s">
        <v>11</v>
      </c>
      <c r="J8" s="34"/>
      <c r="K8" s="34"/>
      <c r="L8" s="34"/>
      <c r="M8" s="40"/>
      <c r="N8" s="39"/>
      <c r="O8" s="39"/>
      <c r="X8" s="33" t="s">
        <v>11</v>
      </c>
      <c r="Y8" s="33">
        <v>30</v>
      </c>
    </row>
    <row r="9" spans="1:25" ht="15" hidden="1" customHeight="1" x14ac:dyDescent="0.25">
      <c r="A9" s="34"/>
      <c r="B9" s="34"/>
      <c r="C9" s="73"/>
      <c r="D9" s="34"/>
      <c r="E9" s="34"/>
      <c r="F9" s="135" t="str">
        <f>IFERROR(VLOOKUP(I8,#REF!,2,0),"FALTA DIGITAR No. DE CONVENIO")</f>
        <v>FALTA DIGITAR No. DE CONVENIO</v>
      </c>
      <c r="G9" s="136"/>
      <c r="H9" s="136"/>
      <c r="I9" s="137"/>
      <c r="J9" s="34"/>
      <c r="K9" s="34"/>
      <c r="L9" s="34"/>
      <c r="M9" s="40"/>
      <c r="N9" s="39"/>
      <c r="O9" s="39"/>
      <c r="P9" s="39"/>
      <c r="Q9" s="39"/>
      <c r="R9" s="39"/>
      <c r="S9" s="39"/>
      <c r="X9" s="33" t="s">
        <v>33</v>
      </c>
      <c r="Y9" s="33">
        <v>30</v>
      </c>
    </row>
    <row r="10" spans="1:25" x14ac:dyDescent="0.25">
      <c r="A10" s="41"/>
      <c r="B10" s="34"/>
      <c r="C10" s="73"/>
      <c r="D10" s="34"/>
      <c r="E10" s="34"/>
      <c r="F10" s="138" t="s">
        <v>32</v>
      </c>
      <c r="G10" s="139"/>
      <c r="H10" s="42"/>
      <c r="I10" s="103">
        <v>30000000</v>
      </c>
      <c r="J10" s="41"/>
      <c r="K10" s="41"/>
      <c r="L10" s="34"/>
      <c r="M10" s="40"/>
      <c r="N10" s="39"/>
      <c r="O10" s="39"/>
      <c r="P10" s="39"/>
      <c r="Q10" s="120"/>
      <c r="R10" s="120"/>
      <c r="S10" s="120"/>
      <c r="X10" s="33" t="s">
        <v>12</v>
      </c>
      <c r="Y10" s="33">
        <v>60</v>
      </c>
    </row>
    <row r="11" spans="1:25" x14ac:dyDescent="0.25">
      <c r="A11" s="41"/>
      <c r="B11" s="34"/>
      <c r="C11" s="73"/>
      <c r="D11" s="34"/>
      <c r="E11" s="34"/>
      <c r="F11" s="138" t="s">
        <v>36</v>
      </c>
      <c r="G11" s="139"/>
      <c r="H11" s="42"/>
      <c r="I11" s="104">
        <f>EFFECT(I12*12,12)</f>
        <v>0.15800608683458517</v>
      </c>
      <c r="J11" s="140"/>
      <c r="K11" s="140"/>
      <c r="L11" s="34"/>
      <c r="M11" s="40"/>
      <c r="N11" s="39"/>
      <c r="O11" s="39"/>
      <c r="P11" s="90"/>
      <c r="Q11" s="91"/>
      <c r="R11" s="95"/>
      <c r="S11" s="95"/>
      <c r="X11" s="33" t="s">
        <v>34</v>
      </c>
      <c r="Y11" s="33">
        <v>90</v>
      </c>
    </row>
    <row r="12" spans="1:25" x14ac:dyDescent="0.25">
      <c r="A12" s="41"/>
      <c r="B12" s="34"/>
      <c r="C12" s="73"/>
      <c r="D12" s="34"/>
      <c r="E12" s="34"/>
      <c r="F12" s="138" t="s">
        <v>37</v>
      </c>
      <c r="G12" s="139"/>
      <c r="H12" s="42"/>
      <c r="I12" s="105">
        <v>1.23E-2</v>
      </c>
      <c r="J12" s="140"/>
      <c r="K12" s="140"/>
      <c r="L12" s="34"/>
      <c r="M12" s="40"/>
      <c r="N12" s="39"/>
      <c r="O12" s="39"/>
      <c r="P12" s="39"/>
      <c r="Q12" s="91"/>
      <c r="R12" s="91"/>
      <c r="S12" s="91"/>
      <c r="X12" s="33" t="s">
        <v>35</v>
      </c>
      <c r="Y12" s="33">
        <v>90</v>
      </c>
    </row>
    <row r="13" spans="1:25" x14ac:dyDescent="0.25">
      <c r="A13" s="41"/>
      <c r="B13" s="34"/>
      <c r="C13" s="73"/>
      <c r="D13" s="34"/>
      <c r="E13" s="34"/>
      <c r="F13" s="138" t="s">
        <v>0</v>
      </c>
      <c r="G13" s="139"/>
      <c r="H13" s="42"/>
      <c r="I13" s="106">
        <v>84</v>
      </c>
      <c r="J13" s="150"/>
      <c r="K13" s="150"/>
      <c r="L13" s="34"/>
      <c r="M13" s="40"/>
      <c r="N13" s="39"/>
      <c r="O13" s="149"/>
      <c r="P13" s="149"/>
      <c r="Q13" s="92"/>
      <c r="R13" s="39"/>
      <c r="S13" s="39"/>
      <c r="X13" s="33" t="s">
        <v>13</v>
      </c>
      <c r="Y13" s="33">
        <v>90</v>
      </c>
    </row>
    <row r="14" spans="1:25" ht="21.75" customHeight="1" x14ac:dyDescent="0.25">
      <c r="A14" s="41"/>
      <c r="B14" s="34"/>
      <c r="C14" s="73"/>
      <c r="D14" s="34"/>
      <c r="E14" s="34"/>
      <c r="F14" s="127"/>
      <c r="G14" s="128"/>
      <c r="H14" s="39"/>
      <c r="I14" s="131"/>
      <c r="J14" s="43"/>
      <c r="K14" s="61"/>
      <c r="L14" s="34"/>
      <c r="M14" s="40"/>
      <c r="N14" s="39"/>
      <c r="O14" s="39"/>
      <c r="P14" s="39"/>
      <c r="Q14" s="93"/>
      <c r="R14" s="39"/>
      <c r="S14" s="39"/>
      <c r="X14" s="33" t="s">
        <v>14</v>
      </c>
      <c r="Y14" s="33">
        <v>90</v>
      </c>
    </row>
    <row r="15" spans="1:25" ht="18" customHeight="1" x14ac:dyDescent="0.25">
      <c r="A15" s="41"/>
      <c r="B15" s="34"/>
      <c r="C15" s="73"/>
      <c r="D15" s="34"/>
      <c r="E15" s="34"/>
      <c r="F15" s="129"/>
      <c r="G15" s="130"/>
      <c r="H15" s="39"/>
      <c r="I15" s="132"/>
      <c r="K15" s="121"/>
      <c r="L15" s="121"/>
      <c r="M15" s="122"/>
      <c r="N15" s="39"/>
      <c r="O15" s="39"/>
      <c r="P15" s="39"/>
      <c r="Q15" s="91"/>
      <c r="R15" s="39"/>
      <c r="S15" s="39"/>
      <c r="X15" s="33" t="s">
        <v>13</v>
      </c>
      <c r="Y15" s="33">
        <v>90</v>
      </c>
    </row>
    <row r="16" spans="1:25" ht="15.75" customHeight="1" thickBot="1" x14ac:dyDescent="0.3">
      <c r="A16" s="41"/>
      <c r="B16" s="34"/>
      <c r="C16" s="73"/>
      <c r="D16" s="34"/>
      <c r="E16" s="34"/>
      <c r="F16" s="138" t="s">
        <v>38</v>
      </c>
      <c r="G16" s="139">
        <v>-335544.32000000001</v>
      </c>
      <c r="H16" s="44"/>
      <c r="I16" s="107">
        <v>585907.22712139587</v>
      </c>
      <c r="J16" s="62"/>
      <c r="K16" s="121"/>
      <c r="L16" s="121"/>
      <c r="M16" s="122"/>
      <c r="N16" s="39"/>
      <c r="O16" s="39"/>
      <c r="P16" s="39"/>
      <c r="Q16" s="94"/>
      <c r="R16" s="39"/>
      <c r="S16" s="39"/>
    </row>
    <row r="17" spans="1:19" ht="16.5" thickTop="1" thickBot="1" x14ac:dyDescent="0.3">
      <c r="A17" s="41"/>
      <c r="B17" s="34"/>
      <c r="C17" s="73"/>
      <c r="D17" s="34"/>
      <c r="E17" s="34"/>
      <c r="F17" s="138" t="s">
        <v>1</v>
      </c>
      <c r="G17" s="139"/>
      <c r="H17" s="39"/>
      <c r="I17" s="108">
        <f ca="1">IFERROR(IF(AND(VLOOKUP(Plazo,$B$57:$K$350,10,0)&gt;-1,(VLOOKUP(Plazo,$B$57:$K$350,10,0)&lt;1)),ROUND((I10*0.0016)+I16,0),0),0)</f>
        <v>633907</v>
      </c>
      <c r="J17" s="45"/>
      <c r="K17" s="121"/>
      <c r="L17" s="121"/>
      <c r="M17" s="122"/>
      <c r="N17" s="39"/>
      <c r="O17" s="39"/>
      <c r="P17" s="39"/>
      <c r="Q17" s="91"/>
      <c r="R17" s="39"/>
      <c r="S17" s="39"/>
    </row>
    <row r="18" spans="1:19" ht="16.5" customHeight="1" thickTop="1" thickBot="1" x14ac:dyDescent="0.3">
      <c r="A18" s="41"/>
      <c r="B18" s="34"/>
      <c r="C18" s="73"/>
      <c r="D18" s="34"/>
      <c r="E18" s="34"/>
      <c r="F18" s="145" t="s">
        <v>15</v>
      </c>
      <c r="G18" s="146"/>
      <c r="H18" s="109"/>
      <c r="I18" s="119">
        <f ca="1">IFERROR(I17*Plazo,0)</f>
        <v>53248188</v>
      </c>
      <c r="J18" s="66"/>
      <c r="K18" s="61"/>
      <c r="L18" s="46"/>
      <c r="M18" s="47"/>
      <c r="N18" s="46"/>
      <c r="O18" s="96"/>
      <c r="P18" s="39"/>
      <c r="Q18" s="94"/>
      <c r="R18" s="39"/>
      <c r="S18" s="39"/>
    </row>
    <row r="19" spans="1:19" ht="12" hidden="1" customHeight="1" thickTop="1" x14ac:dyDescent="0.25">
      <c r="A19" s="41"/>
      <c r="B19" s="34"/>
      <c r="C19" s="73"/>
      <c r="D19" s="34"/>
      <c r="E19" s="34"/>
      <c r="F19" s="143" t="s">
        <v>16</v>
      </c>
      <c r="G19" s="144"/>
      <c r="H19" s="39"/>
      <c r="I19" s="118">
        <f>IFERROR(VLOOKUP(I8,$X$8:$Y$15,2,0),0)</f>
        <v>30</v>
      </c>
      <c r="J19" s="46"/>
      <c r="K19" s="121" t="str">
        <f ca="1">UPPER(ALETRAS(I18))</f>
        <v>CINCUENTA Y TRES MILLONES DOSCIENTOS CUARENTA Y OCHO MIL CIENTO OCHENTA Y OCHO PESOS</v>
      </c>
      <c r="L19" s="121"/>
      <c r="M19" s="122"/>
      <c r="N19" s="46"/>
      <c r="O19" s="39"/>
      <c r="P19" s="39"/>
      <c r="Q19" s="94"/>
      <c r="R19" s="39"/>
      <c r="S19" s="94"/>
    </row>
    <row r="20" spans="1:19" ht="3" hidden="1" customHeight="1" thickBot="1" x14ac:dyDescent="0.3">
      <c r="A20" s="41"/>
      <c r="B20" s="34"/>
      <c r="C20" s="73"/>
      <c r="D20" s="34"/>
      <c r="E20" s="34"/>
      <c r="F20" s="141" t="s">
        <v>28</v>
      </c>
      <c r="G20" s="142"/>
      <c r="H20" s="109"/>
      <c r="I20" s="110" t="str">
        <f>IFERROR(VLOOKUP(I8,#REF!,3,0),"-")</f>
        <v>-</v>
      </c>
      <c r="J20" s="41"/>
      <c r="K20" s="121"/>
      <c r="L20" s="121"/>
      <c r="M20" s="122"/>
      <c r="N20" s="39"/>
      <c r="O20" s="39"/>
      <c r="P20" s="39"/>
      <c r="Q20" s="91"/>
      <c r="R20" s="39"/>
      <c r="S20" s="39"/>
    </row>
    <row r="21" spans="1:19" ht="15" hidden="1" customHeight="1" x14ac:dyDescent="0.25">
      <c r="A21" s="41"/>
      <c r="B21" s="34"/>
      <c r="C21" s="73"/>
      <c r="D21" s="34"/>
      <c r="E21" s="34"/>
      <c r="F21" s="98" t="s">
        <v>27</v>
      </c>
      <c r="G21" s="98"/>
      <c r="H21" s="99"/>
      <c r="I21" s="100">
        <f ca="1">TODAY()</f>
        <v>43760</v>
      </c>
      <c r="J21" s="41"/>
      <c r="K21" s="121"/>
      <c r="L21" s="121"/>
      <c r="M21" s="122"/>
      <c r="N21" s="39"/>
      <c r="O21" s="39"/>
      <c r="P21" s="39"/>
      <c r="Q21" s="94"/>
      <c r="R21" s="39"/>
      <c r="S21" s="39"/>
    </row>
    <row r="22" spans="1:19" ht="15" hidden="1" customHeight="1" thickBot="1" x14ac:dyDescent="0.3">
      <c r="A22" s="41"/>
      <c r="B22" s="48"/>
      <c r="C22" s="73"/>
      <c r="D22" s="34"/>
      <c r="E22" s="48" t="s">
        <v>2</v>
      </c>
      <c r="F22" s="71">
        <f>IF(I19=90,122,IF(I19=60,92,IF(I19=30,62)))</f>
        <v>62</v>
      </c>
      <c r="G22" s="69"/>
      <c r="H22" s="69"/>
      <c r="I22" s="70"/>
      <c r="J22" s="41"/>
      <c r="K22" s="121"/>
      <c r="L22" s="121"/>
      <c r="M22" s="122"/>
      <c r="N22" s="39"/>
      <c r="O22" s="39"/>
      <c r="P22" s="39"/>
      <c r="Q22" s="94"/>
      <c r="R22" s="39"/>
      <c r="S22" s="39"/>
    </row>
    <row r="23" spans="1:19" ht="10.5" hidden="1" customHeight="1" x14ac:dyDescent="0.25">
      <c r="A23" s="41"/>
      <c r="B23" s="41"/>
      <c r="C23" s="73"/>
      <c r="D23" s="34"/>
      <c r="E23" s="41"/>
      <c r="F23" s="39"/>
      <c r="G23" s="39"/>
      <c r="H23" s="50"/>
      <c r="I23" s="67"/>
      <c r="J23" s="41"/>
      <c r="K23" s="121"/>
      <c r="L23" s="121"/>
      <c r="M23" s="122"/>
      <c r="N23" s="39"/>
      <c r="O23" s="39"/>
      <c r="P23" s="39"/>
      <c r="Q23" s="94"/>
      <c r="R23" s="39"/>
      <c r="S23" s="39"/>
    </row>
    <row r="24" spans="1:19" ht="3" customHeight="1" thickBot="1" x14ac:dyDescent="0.3">
      <c r="A24" s="41"/>
      <c r="B24" s="41"/>
      <c r="C24" s="74"/>
      <c r="D24" s="41"/>
      <c r="E24" s="65"/>
      <c r="F24" s="68"/>
      <c r="G24" s="68"/>
      <c r="H24" s="64"/>
      <c r="I24" s="63"/>
      <c r="J24" s="64"/>
      <c r="K24" s="41"/>
      <c r="L24" s="34"/>
      <c r="M24" s="40"/>
      <c r="N24" s="39"/>
      <c r="O24" s="39"/>
      <c r="P24" s="39"/>
      <c r="Q24" s="94"/>
      <c r="R24" s="39"/>
      <c r="S24" s="39"/>
    </row>
    <row r="25" spans="1:19" x14ac:dyDescent="0.25">
      <c r="A25" s="41"/>
      <c r="B25" s="41"/>
      <c r="C25" s="74"/>
      <c r="D25" s="41"/>
      <c r="E25"/>
      <c r="F25" s="147" t="s">
        <v>39</v>
      </c>
      <c r="G25" s="148"/>
      <c r="H25"/>
      <c r="I25" s="113">
        <f ca="1">IFERROR(EFFECT(N54,12)," ")</f>
        <v>0.19531879202875091</v>
      </c>
      <c r="J25"/>
      <c r="K25"/>
      <c r="L25" s="34"/>
      <c r="M25" s="40"/>
      <c r="N25" s="39"/>
      <c r="O25" s="39"/>
      <c r="P25" s="39"/>
      <c r="Q25" s="97"/>
      <c r="R25" s="39"/>
      <c r="S25" s="39"/>
    </row>
    <row r="26" spans="1:19" ht="15.75" thickBot="1" x14ac:dyDescent="0.3">
      <c r="A26" s="41"/>
      <c r="B26" s="41"/>
      <c r="C26" s="74"/>
      <c r="D26" s="41"/>
      <c r="E26"/>
      <c r="F26" s="111" t="s">
        <v>40</v>
      </c>
      <c r="G26" s="112"/>
      <c r="H26"/>
      <c r="I26" s="114">
        <f ca="1">SUM(M57:M374)</f>
        <v>52614281</v>
      </c>
      <c r="J26"/>
      <c r="K26"/>
      <c r="L26" s="34"/>
      <c r="M26" s="40"/>
      <c r="N26" s="39"/>
      <c r="O26" s="39"/>
      <c r="P26" s="39"/>
      <c r="Q26" s="39"/>
      <c r="R26" s="39"/>
      <c r="S26" s="39"/>
    </row>
    <row r="27" spans="1:19" x14ac:dyDescent="0.25">
      <c r="A27" s="41"/>
      <c r="B27" s="41"/>
      <c r="C27" s="74"/>
      <c r="D27" s="41"/>
      <c r="E27" s="41"/>
      <c r="F27" s="41"/>
      <c r="G27" s="41"/>
      <c r="H27" s="41"/>
      <c r="I27" s="41"/>
      <c r="J27" s="41"/>
      <c r="K27" s="41"/>
      <c r="L27" s="34"/>
      <c r="M27" s="40"/>
      <c r="N27" s="39"/>
      <c r="O27" s="39"/>
      <c r="P27" s="39"/>
      <c r="Q27" s="39"/>
      <c r="R27" s="39"/>
      <c r="S27" s="39"/>
    </row>
    <row r="28" spans="1:19" x14ac:dyDescent="0.25">
      <c r="A28" s="41"/>
      <c r="B28" s="41"/>
      <c r="C28" s="74"/>
      <c r="D28" s="41"/>
      <c r="E28" s="41"/>
      <c r="F28" s="41"/>
      <c r="G28" s="41"/>
      <c r="H28" s="41"/>
      <c r="I28" s="41"/>
      <c r="J28" s="41"/>
      <c r="K28" s="41"/>
      <c r="L28" s="34"/>
      <c r="M28" s="40"/>
      <c r="N28" s="39"/>
      <c r="O28" s="39"/>
      <c r="P28" s="39"/>
      <c r="Q28" s="39"/>
      <c r="R28" s="39"/>
      <c r="S28" s="39"/>
    </row>
    <row r="29" spans="1:19" x14ac:dyDescent="0.25">
      <c r="A29" s="41"/>
      <c r="B29" s="41"/>
      <c r="C29" s="74"/>
      <c r="D29" s="41"/>
      <c r="E29" s="41"/>
      <c r="F29" s="41"/>
      <c r="G29" s="41"/>
      <c r="H29" s="41"/>
      <c r="I29" s="41"/>
      <c r="J29" s="41"/>
      <c r="K29" s="41"/>
      <c r="L29" s="34"/>
      <c r="M29" s="40"/>
      <c r="N29" s="39"/>
      <c r="O29" s="39"/>
      <c r="P29" s="39"/>
      <c r="Q29" s="39"/>
      <c r="R29" s="39"/>
      <c r="S29" s="39"/>
    </row>
    <row r="30" spans="1:19" x14ac:dyDescent="0.25">
      <c r="A30" s="41"/>
      <c r="B30" s="41"/>
      <c r="C30" s="74"/>
      <c r="D30" s="41"/>
      <c r="E30" s="41"/>
      <c r="F30" s="41"/>
      <c r="G30" s="41"/>
      <c r="H30" s="41"/>
      <c r="I30" s="41"/>
      <c r="J30" s="41"/>
      <c r="K30" s="41"/>
      <c r="L30" s="34"/>
      <c r="M30" s="40"/>
      <c r="N30" s="39"/>
      <c r="O30" s="39"/>
      <c r="P30" s="39"/>
      <c r="Q30" s="39"/>
      <c r="R30" s="39"/>
      <c r="S30" s="39"/>
    </row>
    <row r="31" spans="1:19" x14ac:dyDescent="0.25">
      <c r="A31" s="41"/>
      <c r="B31" s="41"/>
      <c r="C31" s="74"/>
      <c r="D31" s="41"/>
      <c r="E31" s="41"/>
      <c r="F31" s="41"/>
      <c r="G31" s="41"/>
      <c r="H31" s="41"/>
      <c r="I31" s="41"/>
      <c r="J31" s="41"/>
      <c r="K31" s="41"/>
      <c r="L31" s="34"/>
      <c r="M31" s="40"/>
      <c r="N31" s="39"/>
      <c r="O31" s="39"/>
      <c r="P31" s="39"/>
      <c r="Q31" s="39"/>
      <c r="R31" s="39"/>
      <c r="S31" s="39"/>
    </row>
    <row r="32" spans="1:19" ht="15" customHeight="1" x14ac:dyDescent="0.25">
      <c r="A32" s="41"/>
      <c r="B32" s="41"/>
      <c r="C32" s="74"/>
      <c r="D32" s="41"/>
      <c r="E32" s="41"/>
      <c r="F32" s="41"/>
      <c r="G32" s="41"/>
      <c r="H32" s="41"/>
      <c r="I32" s="41"/>
      <c r="J32" s="41"/>
      <c r="K32" s="41"/>
      <c r="L32" s="34"/>
      <c r="M32" s="40"/>
      <c r="N32" s="39"/>
      <c r="O32" s="39"/>
    </row>
    <row r="33" spans="1:15" ht="15" customHeight="1" x14ac:dyDescent="0.25">
      <c r="A33" s="41"/>
      <c r="B33" s="41"/>
      <c r="C33" s="74"/>
      <c r="D33" s="41"/>
      <c r="E33" s="41"/>
      <c r="F33" s="41"/>
      <c r="G33" s="41"/>
      <c r="H33" s="41"/>
      <c r="I33" s="41"/>
      <c r="J33" s="41"/>
      <c r="K33" s="41"/>
      <c r="L33" s="34"/>
      <c r="M33" s="40"/>
      <c r="N33" s="39"/>
      <c r="O33" s="39"/>
    </row>
    <row r="34" spans="1:15" ht="15" customHeight="1" x14ac:dyDescent="0.25">
      <c r="A34" s="41"/>
      <c r="B34" s="41"/>
      <c r="C34" s="74"/>
      <c r="D34" s="41"/>
      <c r="E34" s="41"/>
      <c r="F34" s="41"/>
      <c r="G34" s="41"/>
      <c r="H34" s="41"/>
      <c r="I34" s="41"/>
      <c r="J34" s="41"/>
      <c r="K34" s="41"/>
      <c r="L34" s="34"/>
      <c r="M34" s="40"/>
      <c r="N34" s="39"/>
      <c r="O34" s="39"/>
    </row>
    <row r="35" spans="1:15" x14ac:dyDescent="0.25">
      <c r="A35" s="41"/>
      <c r="B35" s="41"/>
      <c r="C35" s="74"/>
      <c r="D35" s="41"/>
      <c r="E35" s="41"/>
      <c r="F35" s="41"/>
      <c r="G35" s="41"/>
      <c r="H35" s="41"/>
      <c r="I35" s="41"/>
      <c r="J35" s="41"/>
      <c r="K35" s="41"/>
      <c r="L35" s="34"/>
      <c r="M35" s="40"/>
      <c r="N35" s="39"/>
      <c r="O35" s="39"/>
    </row>
    <row r="36" spans="1:15" x14ac:dyDescent="0.25">
      <c r="A36" s="41"/>
      <c r="B36" s="41"/>
      <c r="C36" s="74"/>
      <c r="D36" s="41"/>
      <c r="E36" s="41"/>
      <c r="F36" s="41"/>
      <c r="G36" s="41"/>
      <c r="H36" s="41"/>
      <c r="I36" s="41"/>
      <c r="J36" s="41"/>
      <c r="K36" s="41"/>
      <c r="L36" s="34"/>
      <c r="M36" s="40"/>
      <c r="N36" s="39"/>
      <c r="O36" s="39"/>
    </row>
    <row r="37" spans="1:15" x14ac:dyDescent="0.25">
      <c r="A37" s="41"/>
      <c r="B37" s="41"/>
      <c r="C37" s="74"/>
      <c r="D37" s="41"/>
      <c r="E37" s="41"/>
      <c r="F37" s="41"/>
      <c r="G37" s="41"/>
      <c r="H37" s="41"/>
      <c r="I37" s="41"/>
      <c r="J37" s="41"/>
      <c r="K37" s="41"/>
      <c r="L37" s="34"/>
      <c r="M37" s="40"/>
      <c r="N37" s="39"/>
      <c r="O37" s="39"/>
    </row>
    <row r="38" spans="1:15" x14ac:dyDescent="0.25">
      <c r="A38" s="41"/>
      <c r="B38" s="41"/>
      <c r="C38" s="74"/>
      <c r="D38" s="41"/>
      <c r="E38" s="41"/>
      <c r="F38" s="41"/>
      <c r="G38" s="41"/>
      <c r="H38" s="41"/>
      <c r="I38" s="41"/>
      <c r="J38" s="41"/>
      <c r="K38" s="41"/>
      <c r="L38" s="34"/>
      <c r="M38" s="40"/>
      <c r="N38" s="39"/>
      <c r="O38" s="39"/>
    </row>
    <row r="39" spans="1:15" x14ac:dyDescent="0.25">
      <c r="A39" s="41"/>
      <c r="B39" s="41"/>
      <c r="C39" s="74"/>
      <c r="D39" s="41"/>
      <c r="E39" s="41"/>
      <c r="F39" s="41"/>
      <c r="G39" s="41"/>
      <c r="H39" s="41"/>
      <c r="I39" s="41"/>
      <c r="J39" s="41"/>
      <c r="K39" s="41"/>
      <c r="L39" s="34"/>
      <c r="M39" s="40"/>
      <c r="N39" s="39"/>
      <c r="O39" s="39"/>
    </row>
    <row r="40" spans="1:15" x14ac:dyDescent="0.25">
      <c r="A40" s="41"/>
      <c r="B40" s="41"/>
      <c r="C40" s="74"/>
      <c r="D40" s="41"/>
      <c r="E40" s="41"/>
      <c r="F40" s="41"/>
      <c r="G40" s="41"/>
      <c r="H40" s="41"/>
      <c r="I40" s="41"/>
      <c r="J40" s="41"/>
      <c r="K40" s="41"/>
      <c r="L40" s="34"/>
      <c r="M40" s="40"/>
      <c r="N40" s="39"/>
      <c r="O40" s="39"/>
    </row>
    <row r="41" spans="1:15" x14ac:dyDescent="0.25">
      <c r="A41" s="41"/>
      <c r="B41" s="41"/>
      <c r="C41" s="74"/>
      <c r="D41" s="41"/>
      <c r="E41" s="41"/>
      <c r="F41" s="41"/>
      <c r="G41" s="41"/>
      <c r="H41" s="41"/>
      <c r="I41" s="41"/>
      <c r="J41" s="41"/>
      <c r="K41" s="41"/>
      <c r="L41" s="34"/>
      <c r="M41" s="40"/>
      <c r="N41" s="39"/>
      <c r="O41" s="39"/>
    </row>
    <row r="42" spans="1:15" x14ac:dyDescent="0.25">
      <c r="A42" s="41"/>
      <c r="B42" s="41"/>
      <c r="C42" s="74"/>
      <c r="D42" s="41"/>
      <c r="E42" s="41"/>
      <c r="F42" s="41"/>
      <c r="G42" s="41"/>
      <c r="H42" s="41"/>
      <c r="I42" s="41"/>
      <c r="J42" s="41"/>
      <c r="K42" s="41"/>
      <c r="L42" s="34"/>
      <c r="M42" s="40"/>
      <c r="N42" s="39"/>
      <c r="O42" s="39"/>
    </row>
    <row r="43" spans="1:15" x14ac:dyDescent="0.25">
      <c r="A43" s="41"/>
      <c r="B43" s="41"/>
      <c r="C43" s="74"/>
      <c r="D43" s="41"/>
      <c r="E43" s="41"/>
      <c r="F43" s="41"/>
      <c r="G43" s="41"/>
      <c r="H43" s="41"/>
      <c r="I43" s="41"/>
      <c r="J43" s="41"/>
      <c r="K43" s="41"/>
      <c r="L43" s="34"/>
      <c r="M43" s="40"/>
      <c r="N43" s="39"/>
      <c r="O43" s="39"/>
    </row>
    <row r="44" spans="1:15" x14ac:dyDescent="0.25">
      <c r="A44" s="41"/>
      <c r="B44" s="41"/>
      <c r="C44" s="74"/>
      <c r="D44" s="41"/>
      <c r="E44" s="41"/>
      <c r="F44" s="41"/>
      <c r="G44" s="41"/>
      <c r="H44" s="41"/>
      <c r="I44" s="41"/>
      <c r="J44" s="41"/>
      <c r="K44" s="41"/>
      <c r="L44" s="34"/>
      <c r="M44" s="40"/>
      <c r="N44" s="39"/>
      <c r="O44" s="39"/>
    </row>
    <row r="45" spans="1:15" x14ac:dyDescent="0.25">
      <c r="A45" s="41"/>
      <c r="B45" s="41"/>
      <c r="C45" s="74"/>
      <c r="D45" s="41"/>
      <c r="E45" s="41"/>
      <c r="F45" s="41"/>
      <c r="G45" s="49"/>
      <c r="H45" s="49"/>
      <c r="I45" s="49"/>
      <c r="J45" s="41"/>
      <c r="K45" s="41"/>
      <c r="L45" s="34"/>
      <c r="M45" s="78"/>
      <c r="N45" s="39"/>
      <c r="O45" s="39"/>
    </row>
    <row r="46" spans="1:15" ht="15.75" thickBot="1" x14ac:dyDescent="0.3">
      <c r="A46" s="41"/>
      <c r="B46" s="41"/>
      <c r="C46" s="74"/>
      <c r="D46" s="75"/>
      <c r="E46" s="76"/>
      <c r="F46" s="76"/>
      <c r="G46" s="77"/>
      <c r="H46" s="77"/>
      <c r="I46" s="77"/>
      <c r="J46" s="76"/>
      <c r="K46" s="76"/>
      <c r="L46" s="72"/>
      <c r="M46" s="79"/>
      <c r="N46" s="39"/>
      <c r="O46" s="39"/>
    </row>
    <row r="47" spans="1:15" ht="15.75" thickTop="1" x14ac:dyDescent="0.2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39"/>
    </row>
    <row r="48" spans="1:15" x14ac:dyDescent="0.2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39"/>
    </row>
    <row r="49" spans="1:33" x14ac:dyDescent="0.2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39"/>
    </row>
    <row r="50" spans="1:33" x14ac:dyDescent="0.2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39"/>
    </row>
    <row r="51" spans="1:33" x14ac:dyDescent="0.2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39"/>
    </row>
    <row r="52" spans="1:33" hidden="1" x14ac:dyDescent="0.25">
      <c r="A52" s="41"/>
      <c r="B52" s="41"/>
      <c r="C52" s="41"/>
      <c r="D52" s="41"/>
      <c r="E52" s="41"/>
      <c r="F52" s="41"/>
      <c r="G52" s="49"/>
      <c r="H52" s="49"/>
      <c r="I52" s="49"/>
      <c r="J52" s="41"/>
      <c r="K52" s="41"/>
      <c r="L52" s="34"/>
      <c r="M52" s="39"/>
      <c r="N52" s="39"/>
      <c r="O52" s="39"/>
    </row>
    <row r="53" spans="1:33" hidden="1" x14ac:dyDescent="0.25">
      <c r="A53" s="41"/>
      <c r="B53" s="41"/>
      <c r="C53" s="41"/>
      <c r="D53" s="41"/>
      <c r="E53" s="41"/>
      <c r="F53" s="41"/>
      <c r="G53" s="49"/>
      <c r="H53" s="49"/>
      <c r="I53" s="49"/>
      <c r="J53" s="41"/>
      <c r="K53" s="41"/>
      <c r="L53" s="34"/>
      <c r="M53" s="39"/>
      <c r="N53" s="39"/>
      <c r="O53" s="39"/>
    </row>
    <row r="54" spans="1:33" s="59" customFormat="1" hidden="1" x14ac:dyDescent="0.25">
      <c r="A54" s="54"/>
      <c r="B54" s="54"/>
      <c r="C54" s="54"/>
      <c r="D54" s="54"/>
      <c r="E54" s="54"/>
      <c r="F54" s="54"/>
      <c r="G54" s="55"/>
      <c r="H54" s="55"/>
      <c r="I54" s="55"/>
      <c r="J54" s="54"/>
      <c r="K54" s="54"/>
      <c r="L54" s="56"/>
      <c r="M54" s="115">
        <f ca="1">IRR(M56:M1048576)</f>
        <v>1.497881813979296E-2</v>
      </c>
      <c r="N54" s="116">
        <f ca="1">M54*12</f>
        <v>0.17974581767751552</v>
      </c>
      <c r="O54" s="57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</row>
    <row r="55" spans="1:33" s="59" customFormat="1" hidden="1" x14ac:dyDescent="0.25">
      <c r="A55" s="41"/>
      <c r="B55" s="41"/>
      <c r="C55" s="41"/>
      <c r="D55" s="54"/>
      <c r="E55" s="54"/>
      <c r="F55" s="54"/>
      <c r="G55" s="55"/>
      <c r="H55" s="55"/>
      <c r="I55" s="55"/>
      <c r="J55" s="54"/>
      <c r="K55" s="54"/>
      <c r="L55" s="56"/>
      <c r="M55" s="57"/>
      <c r="N55" s="57"/>
      <c r="O55" s="57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</row>
    <row r="56" spans="1:33" s="59" customFormat="1" hidden="1" x14ac:dyDescent="0.25">
      <c r="A56" s="81" t="s">
        <v>10</v>
      </c>
      <c r="B56" s="82" t="s">
        <v>3</v>
      </c>
      <c r="C56" s="83" t="s">
        <v>25</v>
      </c>
      <c r="D56" s="83" t="s">
        <v>26</v>
      </c>
      <c r="E56" s="83" t="s">
        <v>2</v>
      </c>
      <c r="F56" s="84" t="s">
        <v>4</v>
      </c>
      <c r="G56" s="84" t="s">
        <v>5</v>
      </c>
      <c r="H56" s="84" t="s">
        <v>6</v>
      </c>
      <c r="I56" s="85" t="s">
        <v>7</v>
      </c>
      <c r="J56" s="85" t="s">
        <v>8</v>
      </c>
      <c r="K56" s="86" t="s">
        <v>9</v>
      </c>
      <c r="L56" s="56"/>
      <c r="M56" s="57">
        <f>-Monto</f>
        <v>-30000000</v>
      </c>
      <c r="N56" s="57"/>
      <c r="O56" s="57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</row>
    <row r="57" spans="1:33" s="59" customFormat="1" hidden="1" x14ac:dyDescent="0.25">
      <c r="A57" s="81">
        <v>1</v>
      </c>
      <c r="B57" s="82">
        <v>1</v>
      </c>
      <c r="C57" s="87">
        <f ca="1">I21</f>
        <v>43760</v>
      </c>
      <c r="D57" s="87">
        <f ca="1">C57+F22</f>
        <v>43822</v>
      </c>
      <c r="E57" s="88">
        <f t="shared" ref="E57:E88" ca="1" si="0">IF(B57&gt;Plazo,"",_xlfn.DAYS(D57,C57))</f>
        <v>62</v>
      </c>
      <c r="F57" s="89">
        <f t="shared" ref="F57:F88" si="1">IF(B57&gt;Plazo,"",$I$16)</f>
        <v>585907.22712139587</v>
      </c>
      <c r="G57" s="89">
        <f ca="1">IF(B57&gt;Plazo,"",(I10*$I$12)/30*E57)</f>
        <v>762600</v>
      </c>
      <c r="H57" s="89">
        <f ca="1">IF(B57&gt;Plazo,"",F57-G57)</f>
        <v>-176692.77287860413</v>
      </c>
      <c r="I57" s="89">
        <f ca="1">IF(B57&gt;Plazo,"",IF(G57&gt;F57,F57,G57))</f>
        <v>585907.22712139587</v>
      </c>
      <c r="J57" s="89">
        <f ca="1">IF(B57&gt;Plazo,"",IF(H57&lt;0,0,(F57-G57)))</f>
        <v>0</v>
      </c>
      <c r="K57" s="89">
        <f ca="1">IF(B57&gt;Plazo,0,I10-J57)</f>
        <v>30000000</v>
      </c>
      <c r="L57" s="56"/>
      <c r="M57" s="57">
        <f t="shared" ref="M57:M120" ca="1" si="2">IF(K57&gt;1,CuotaSeg,0)</f>
        <v>633907</v>
      </c>
      <c r="N57" s="57"/>
      <c r="O57" s="57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</row>
    <row r="58" spans="1:33" s="59" customFormat="1" hidden="1" x14ac:dyDescent="0.25">
      <c r="A58" s="81">
        <v>2</v>
      </c>
      <c r="B58" s="82">
        <v>2</v>
      </c>
      <c r="C58" s="87">
        <f t="shared" ref="C58:C89" ca="1" si="3">IF(B58&gt;Plazo,"",D57)</f>
        <v>43822</v>
      </c>
      <c r="D58" s="87">
        <f t="shared" ref="D58:D89" ca="1" si="4">IF(B58&gt;Plazo,"",EDATE(D57,1))</f>
        <v>43853</v>
      </c>
      <c r="E58" s="88">
        <f t="shared" ca="1" si="0"/>
        <v>31</v>
      </c>
      <c r="F58" s="89">
        <f t="shared" si="1"/>
        <v>585907.22712139587</v>
      </c>
      <c r="G58" s="89">
        <f t="shared" ref="G58:G89" ca="1" si="5">IF(B58&gt;Plazo,"",(K57*$I$12)/30*E58)</f>
        <v>381300</v>
      </c>
      <c r="H58" s="89">
        <f t="shared" ref="H58:H89" ca="1" si="6">IF(B58&gt;Plazo,"",F58-I58)</f>
        <v>27914.454242791748</v>
      </c>
      <c r="I58" s="89">
        <f t="shared" ref="I58:I89" ca="1" si="7">IF(B58&gt;Plazo,"",IF(H57&lt;0,G58-H57,G58))</f>
        <v>557992.77287860413</v>
      </c>
      <c r="J58" s="89">
        <f t="shared" ref="J58:J89" ca="1" si="8">IF(B58&gt;Plazo,"",IF(H58&lt;0,0,(F58-I58)))</f>
        <v>27914.454242791748</v>
      </c>
      <c r="K58" s="89">
        <f t="shared" ref="K58:K89" ca="1" si="9">IF(B58&gt;Plazo,-1,K57-J58)</f>
        <v>29972085.545757208</v>
      </c>
      <c r="L58" s="56"/>
      <c r="M58" s="57">
        <f t="shared" ca="1" si="2"/>
        <v>633907</v>
      </c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</row>
    <row r="59" spans="1:33" s="59" customFormat="1" hidden="1" x14ac:dyDescent="0.25">
      <c r="A59" s="81">
        <v>3</v>
      </c>
      <c r="B59" s="82">
        <v>3</v>
      </c>
      <c r="C59" s="87">
        <f t="shared" ca="1" si="3"/>
        <v>43853</v>
      </c>
      <c r="D59" s="87">
        <f t="shared" ca="1" si="4"/>
        <v>43884</v>
      </c>
      <c r="E59" s="88">
        <f t="shared" ca="1" si="0"/>
        <v>31</v>
      </c>
      <c r="F59" s="89">
        <f t="shared" si="1"/>
        <v>585907.22712139587</v>
      </c>
      <c r="G59" s="89">
        <f t="shared" ca="1" si="5"/>
        <v>380945.20728657412</v>
      </c>
      <c r="H59" s="89">
        <f t="shared" ca="1" si="6"/>
        <v>204962.01983482175</v>
      </c>
      <c r="I59" s="89">
        <f t="shared" ca="1" si="7"/>
        <v>380945.20728657412</v>
      </c>
      <c r="J59" s="89">
        <f t="shared" ca="1" si="8"/>
        <v>204962.01983482175</v>
      </c>
      <c r="K59" s="89">
        <f t="shared" ca="1" si="9"/>
        <v>29767123.525922388</v>
      </c>
      <c r="L59" s="56"/>
      <c r="M59" s="57">
        <f t="shared" ca="1" si="2"/>
        <v>633907</v>
      </c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</row>
    <row r="60" spans="1:33" s="59" customFormat="1" hidden="1" x14ac:dyDescent="0.25">
      <c r="A60" s="81">
        <v>4</v>
      </c>
      <c r="B60" s="82">
        <v>4</v>
      </c>
      <c r="C60" s="87">
        <f t="shared" ca="1" si="3"/>
        <v>43884</v>
      </c>
      <c r="D60" s="87">
        <f t="shared" ca="1" si="4"/>
        <v>43913</v>
      </c>
      <c r="E60" s="88">
        <f t="shared" ca="1" si="0"/>
        <v>29</v>
      </c>
      <c r="F60" s="89">
        <f t="shared" si="1"/>
        <v>585907.22712139587</v>
      </c>
      <c r="G60" s="89">
        <f t="shared" ca="1" si="5"/>
        <v>353931.0987232172</v>
      </c>
      <c r="H60" s="89">
        <f t="shared" ca="1" si="6"/>
        <v>231976.12839817867</v>
      </c>
      <c r="I60" s="89">
        <f t="shared" ca="1" si="7"/>
        <v>353931.0987232172</v>
      </c>
      <c r="J60" s="89">
        <f t="shared" ca="1" si="8"/>
        <v>231976.12839817867</v>
      </c>
      <c r="K60" s="89">
        <f t="shared" ca="1" si="9"/>
        <v>29535147.397524208</v>
      </c>
      <c r="L60" s="56"/>
      <c r="M60" s="57">
        <f t="shared" ca="1" si="2"/>
        <v>633907</v>
      </c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</row>
    <row r="61" spans="1:33" s="59" customFormat="1" hidden="1" x14ac:dyDescent="0.25">
      <c r="A61" s="81">
        <v>5</v>
      </c>
      <c r="B61" s="82">
        <v>5</v>
      </c>
      <c r="C61" s="87">
        <f t="shared" ca="1" si="3"/>
        <v>43913</v>
      </c>
      <c r="D61" s="87">
        <f t="shared" ca="1" si="4"/>
        <v>43944</v>
      </c>
      <c r="E61" s="88">
        <f t="shared" ca="1" si="0"/>
        <v>31</v>
      </c>
      <c r="F61" s="89">
        <f t="shared" si="1"/>
        <v>585907.22712139587</v>
      </c>
      <c r="G61" s="89">
        <f t="shared" ca="1" si="5"/>
        <v>375391.72342253267</v>
      </c>
      <c r="H61" s="89">
        <f t="shared" ca="1" si="6"/>
        <v>210515.50369886321</v>
      </c>
      <c r="I61" s="89">
        <f t="shared" ca="1" si="7"/>
        <v>375391.72342253267</v>
      </c>
      <c r="J61" s="89">
        <f t="shared" ca="1" si="8"/>
        <v>210515.50369886321</v>
      </c>
      <c r="K61" s="89">
        <f t="shared" ca="1" si="9"/>
        <v>29324631.893825345</v>
      </c>
      <c r="L61" s="56"/>
      <c r="M61" s="57">
        <f t="shared" ca="1" si="2"/>
        <v>633907</v>
      </c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</row>
    <row r="62" spans="1:33" s="59" customFormat="1" hidden="1" x14ac:dyDescent="0.25">
      <c r="A62" s="81">
        <v>6</v>
      </c>
      <c r="B62" s="82">
        <v>6</v>
      </c>
      <c r="C62" s="87">
        <f t="shared" ca="1" si="3"/>
        <v>43944</v>
      </c>
      <c r="D62" s="87">
        <f t="shared" ca="1" si="4"/>
        <v>43974</v>
      </c>
      <c r="E62" s="88">
        <f t="shared" ca="1" si="0"/>
        <v>30</v>
      </c>
      <c r="F62" s="89">
        <f t="shared" si="1"/>
        <v>585907.22712139587</v>
      </c>
      <c r="G62" s="89">
        <f t="shared" ca="1" si="5"/>
        <v>360692.97229405172</v>
      </c>
      <c r="H62" s="89">
        <f t="shared" ca="1" si="6"/>
        <v>225214.25482734415</v>
      </c>
      <c r="I62" s="89">
        <f t="shared" ca="1" si="7"/>
        <v>360692.97229405172</v>
      </c>
      <c r="J62" s="89">
        <f t="shared" ca="1" si="8"/>
        <v>225214.25482734415</v>
      </c>
      <c r="K62" s="89">
        <f t="shared" ca="1" si="9"/>
        <v>29099417.638998002</v>
      </c>
      <c r="L62" s="56"/>
      <c r="M62" s="57">
        <f t="shared" ca="1" si="2"/>
        <v>633907</v>
      </c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</row>
    <row r="63" spans="1:33" s="59" customFormat="1" hidden="1" x14ac:dyDescent="0.25">
      <c r="A63" s="81">
        <v>7</v>
      </c>
      <c r="B63" s="82">
        <v>7</v>
      </c>
      <c r="C63" s="87">
        <f t="shared" ca="1" si="3"/>
        <v>43974</v>
      </c>
      <c r="D63" s="87">
        <f t="shared" ca="1" si="4"/>
        <v>44005</v>
      </c>
      <c r="E63" s="88">
        <f t="shared" ca="1" si="0"/>
        <v>31</v>
      </c>
      <c r="F63" s="89">
        <f t="shared" si="1"/>
        <v>585907.22712139587</v>
      </c>
      <c r="G63" s="89">
        <f t="shared" ca="1" si="5"/>
        <v>369853.59819166461</v>
      </c>
      <c r="H63" s="89">
        <f t="shared" ca="1" si="6"/>
        <v>216053.62892973126</v>
      </c>
      <c r="I63" s="89">
        <f t="shared" ca="1" si="7"/>
        <v>369853.59819166461</v>
      </c>
      <c r="J63" s="89">
        <f t="shared" ca="1" si="8"/>
        <v>216053.62892973126</v>
      </c>
      <c r="K63" s="89">
        <f t="shared" ca="1" si="9"/>
        <v>28883364.010068271</v>
      </c>
      <c r="L63" s="56"/>
      <c r="M63" s="57">
        <f t="shared" ca="1" si="2"/>
        <v>633907</v>
      </c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</row>
    <row r="64" spans="1:33" s="59" customFormat="1" hidden="1" x14ac:dyDescent="0.25">
      <c r="A64" s="81">
        <v>8</v>
      </c>
      <c r="B64" s="82">
        <v>8</v>
      </c>
      <c r="C64" s="87">
        <f t="shared" ca="1" si="3"/>
        <v>44005</v>
      </c>
      <c r="D64" s="87">
        <f t="shared" ca="1" si="4"/>
        <v>44035</v>
      </c>
      <c r="E64" s="88">
        <f t="shared" ca="1" si="0"/>
        <v>30</v>
      </c>
      <c r="F64" s="89">
        <f t="shared" si="1"/>
        <v>585907.22712139587</v>
      </c>
      <c r="G64" s="89">
        <f t="shared" ca="1" si="5"/>
        <v>355265.37732383976</v>
      </c>
      <c r="H64" s="89">
        <f t="shared" ca="1" si="6"/>
        <v>230641.84979755612</v>
      </c>
      <c r="I64" s="89">
        <f t="shared" ca="1" si="7"/>
        <v>355265.37732383976</v>
      </c>
      <c r="J64" s="89">
        <f t="shared" ca="1" si="8"/>
        <v>230641.84979755612</v>
      </c>
      <c r="K64" s="89">
        <f t="shared" ca="1" si="9"/>
        <v>28652722.160270717</v>
      </c>
      <c r="L64" s="56"/>
      <c r="M64" s="57">
        <f t="shared" ca="1" si="2"/>
        <v>633907</v>
      </c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</row>
    <row r="65" spans="1:33" s="59" customFormat="1" hidden="1" x14ac:dyDescent="0.25">
      <c r="A65" s="81">
        <v>9</v>
      </c>
      <c r="B65" s="82">
        <v>9</v>
      </c>
      <c r="C65" s="87">
        <f t="shared" ca="1" si="3"/>
        <v>44035</v>
      </c>
      <c r="D65" s="87">
        <f t="shared" ca="1" si="4"/>
        <v>44066</v>
      </c>
      <c r="E65" s="88">
        <f t="shared" ca="1" si="0"/>
        <v>31</v>
      </c>
      <c r="F65" s="89">
        <f t="shared" si="1"/>
        <v>585907.22712139587</v>
      </c>
      <c r="G65" s="89">
        <f t="shared" ca="1" si="5"/>
        <v>364176.0986570408</v>
      </c>
      <c r="H65" s="89">
        <f t="shared" ca="1" si="6"/>
        <v>221731.12846435508</v>
      </c>
      <c r="I65" s="89">
        <f t="shared" ca="1" si="7"/>
        <v>364176.0986570408</v>
      </c>
      <c r="J65" s="89">
        <f t="shared" ca="1" si="8"/>
        <v>221731.12846435508</v>
      </c>
      <c r="K65" s="89">
        <f t="shared" ca="1" si="9"/>
        <v>28430991.031806361</v>
      </c>
      <c r="L65" s="56"/>
      <c r="M65" s="57">
        <f t="shared" ca="1" si="2"/>
        <v>633907</v>
      </c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</row>
    <row r="66" spans="1:33" s="59" customFormat="1" hidden="1" x14ac:dyDescent="0.25">
      <c r="A66" s="81">
        <v>10</v>
      </c>
      <c r="B66" s="82">
        <v>10</v>
      </c>
      <c r="C66" s="87">
        <f t="shared" ca="1" si="3"/>
        <v>44066</v>
      </c>
      <c r="D66" s="87">
        <f t="shared" ca="1" si="4"/>
        <v>44097</v>
      </c>
      <c r="E66" s="88">
        <f t="shared" ca="1" si="0"/>
        <v>31</v>
      </c>
      <c r="F66" s="89">
        <f t="shared" si="1"/>
        <v>585907.22712139587</v>
      </c>
      <c r="G66" s="89">
        <f t="shared" ca="1" si="5"/>
        <v>361357.89601425891</v>
      </c>
      <c r="H66" s="89">
        <f t="shared" ca="1" si="6"/>
        <v>224549.33110713697</v>
      </c>
      <c r="I66" s="89">
        <f t="shared" ca="1" si="7"/>
        <v>361357.89601425891</v>
      </c>
      <c r="J66" s="89">
        <f t="shared" ca="1" si="8"/>
        <v>224549.33110713697</v>
      </c>
      <c r="K66" s="89">
        <f t="shared" ca="1" si="9"/>
        <v>28206441.700699225</v>
      </c>
      <c r="L66" s="56"/>
      <c r="M66" s="57">
        <f t="shared" ca="1" si="2"/>
        <v>633907</v>
      </c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</row>
    <row r="67" spans="1:33" s="59" customFormat="1" hidden="1" x14ac:dyDescent="0.25">
      <c r="A67" s="81">
        <v>11</v>
      </c>
      <c r="B67" s="82">
        <v>11</v>
      </c>
      <c r="C67" s="87">
        <f t="shared" ca="1" si="3"/>
        <v>44097</v>
      </c>
      <c r="D67" s="87">
        <f t="shared" ca="1" si="4"/>
        <v>44127</v>
      </c>
      <c r="E67" s="88">
        <f t="shared" ca="1" si="0"/>
        <v>30</v>
      </c>
      <c r="F67" s="89">
        <f t="shared" si="1"/>
        <v>585907.22712139587</v>
      </c>
      <c r="G67" s="89">
        <f t="shared" ca="1" si="5"/>
        <v>346939.23291860049</v>
      </c>
      <c r="H67" s="89">
        <f t="shared" ca="1" si="6"/>
        <v>238967.99420279538</v>
      </c>
      <c r="I67" s="89">
        <f t="shared" ca="1" si="7"/>
        <v>346939.23291860049</v>
      </c>
      <c r="J67" s="89">
        <f t="shared" ca="1" si="8"/>
        <v>238967.99420279538</v>
      </c>
      <c r="K67" s="89">
        <f t="shared" ca="1" si="9"/>
        <v>27967473.706496429</v>
      </c>
      <c r="L67" s="56"/>
      <c r="M67" s="57">
        <f t="shared" ca="1" si="2"/>
        <v>633907</v>
      </c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</row>
    <row r="68" spans="1:33" s="59" customFormat="1" hidden="1" x14ac:dyDescent="0.25">
      <c r="A68" s="81">
        <v>12</v>
      </c>
      <c r="B68" s="82">
        <v>12</v>
      </c>
      <c r="C68" s="87">
        <f t="shared" ca="1" si="3"/>
        <v>44127</v>
      </c>
      <c r="D68" s="87">
        <f t="shared" ca="1" si="4"/>
        <v>44158</v>
      </c>
      <c r="E68" s="88">
        <f t="shared" ca="1" si="0"/>
        <v>31</v>
      </c>
      <c r="F68" s="89">
        <f t="shared" si="1"/>
        <v>585907.22712139587</v>
      </c>
      <c r="G68" s="89">
        <f t="shared" ca="1" si="5"/>
        <v>355466.59080956964</v>
      </c>
      <c r="H68" s="89">
        <f t="shared" ca="1" si="6"/>
        <v>230440.63631182624</v>
      </c>
      <c r="I68" s="89">
        <f t="shared" ca="1" si="7"/>
        <v>355466.59080956964</v>
      </c>
      <c r="J68" s="89">
        <f t="shared" ca="1" si="8"/>
        <v>230440.63631182624</v>
      </c>
      <c r="K68" s="89">
        <f t="shared" ca="1" si="9"/>
        <v>27737033.070184603</v>
      </c>
      <c r="L68" s="56"/>
      <c r="M68" s="57">
        <f t="shared" ca="1" si="2"/>
        <v>633907</v>
      </c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</row>
    <row r="69" spans="1:33" s="59" customFormat="1" hidden="1" x14ac:dyDescent="0.25">
      <c r="A69" s="81">
        <v>13</v>
      </c>
      <c r="B69" s="82">
        <v>13</v>
      </c>
      <c r="C69" s="87">
        <f t="shared" ca="1" si="3"/>
        <v>44158</v>
      </c>
      <c r="D69" s="87">
        <f t="shared" ca="1" si="4"/>
        <v>44188</v>
      </c>
      <c r="E69" s="88">
        <f t="shared" ca="1" si="0"/>
        <v>30</v>
      </c>
      <c r="F69" s="89">
        <f t="shared" si="1"/>
        <v>585907.22712139587</v>
      </c>
      <c r="G69" s="89">
        <f t="shared" ca="1" si="5"/>
        <v>341165.50676327065</v>
      </c>
      <c r="H69" s="89">
        <f t="shared" ca="1" si="6"/>
        <v>244741.72035812523</v>
      </c>
      <c r="I69" s="89">
        <f t="shared" ca="1" si="7"/>
        <v>341165.50676327065</v>
      </c>
      <c r="J69" s="89">
        <f t="shared" ca="1" si="8"/>
        <v>244741.72035812523</v>
      </c>
      <c r="K69" s="89">
        <f t="shared" ca="1" si="9"/>
        <v>27492291.349826477</v>
      </c>
      <c r="L69" s="56"/>
      <c r="M69" s="57">
        <f t="shared" ca="1" si="2"/>
        <v>633907</v>
      </c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</row>
    <row r="70" spans="1:33" s="59" customFormat="1" hidden="1" x14ac:dyDescent="0.25">
      <c r="A70" s="81">
        <v>14</v>
      </c>
      <c r="B70" s="82">
        <v>14</v>
      </c>
      <c r="C70" s="87">
        <f t="shared" ca="1" si="3"/>
        <v>44188</v>
      </c>
      <c r="D70" s="87">
        <f t="shared" ca="1" si="4"/>
        <v>44219</v>
      </c>
      <c r="E70" s="88">
        <f t="shared" ca="1" si="0"/>
        <v>31</v>
      </c>
      <c r="F70" s="89">
        <f t="shared" si="1"/>
        <v>585907.22712139587</v>
      </c>
      <c r="G70" s="89">
        <f t="shared" ca="1" si="5"/>
        <v>349427.02305629454</v>
      </c>
      <c r="H70" s="89">
        <f t="shared" ca="1" si="6"/>
        <v>236480.20406510134</v>
      </c>
      <c r="I70" s="89">
        <f t="shared" ca="1" si="7"/>
        <v>349427.02305629454</v>
      </c>
      <c r="J70" s="89">
        <f t="shared" ca="1" si="8"/>
        <v>236480.20406510134</v>
      </c>
      <c r="K70" s="89">
        <f t="shared" ca="1" si="9"/>
        <v>27255811.145761374</v>
      </c>
      <c r="L70" s="56"/>
      <c r="M70" s="57">
        <f t="shared" ca="1" si="2"/>
        <v>633907</v>
      </c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</row>
    <row r="71" spans="1:33" s="59" customFormat="1" hidden="1" x14ac:dyDescent="0.25">
      <c r="A71" s="81">
        <v>15</v>
      </c>
      <c r="B71" s="82">
        <v>15</v>
      </c>
      <c r="C71" s="87">
        <f t="shared" ca="1" si="3"/>
        <v>44219</v>
      </c>
      <c r="D71" s="87">
        <f t="shared" ca="1" si="4"/>
        <v>44250</v>
      </c>
      <c r="E71" s="88">
        <f t="shared" ca="1" si="0"/>
        <v>31</v>
      </c>
      <c r="F71" s="89">
        <f t="shared" si="1"/>
        <v>585907.22712139587</v>
      </c>
      <c r="G71" s="89">
        <f t="shared" ca="1" si="5"/>
        <v>346421.35966262704</v>
      </c>
      <c r="H71" s="89">
        <f t="shared" ca="1" si="6"/>
        <v>239485.86745876883</v>
      </c>
      <c r="I71" s="89">
        <f t="shared" ca="1" si="7"/>
        <v>346421.35966262704</v>
      </c>
      <c r="J71" s="89">
        <f t="shared" ca="1" si="8"/>
        <v>239485.86745876883</v>
      </c>
      <c r="K71" s="89">
        <f t="shared" ca="1" si="9"/>
        <v>27016325.278302606</v>
      </c>
      <c r="L71" s="56"/>
      <c r="M71" s="57">
        <f t="shared" ca="1" si="2"/>
        <v>633907</v>
      </c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</row>
    <row r="72" spans="1:33" s="59" customFormat="1" hidden="1" x14ac:dyDescent="0.25">
      <c r="A72" s="81">
        <v>16</v>
      </c>
      <c r="B72" s="82">
        <v>16</v>
      </c>
      <c r="C72" s="87">
        <f t="shared" ca="1" si="3"/>
        <v>44250</v>
      </c>
      <c r="D72" s="87">
        <f t="shared" ca="1" si="4"/>
        <v>44278</v>
      </c>
      <c r="E72" s="88">
        <f t="shared" ca="1" si="0"/>
        <v>28</v>
      </c>
      <c r="F72" s="89">
        <f t="shared" si="1"/>
        <v>585907.22712139587</v>
      </c>
      <c r="G72" s="89">
        <f t="shared" ca="1" si="5"/>
        <v>310147.41419491393</v>
      </c>
      <c r="H72" s="89">
        <f t="shared" ca="1" si="6"/>
        <v>275759.81292648194</v>
      </c>
      <c r="I72" s="89">
        <f t="shared" ca="1" si="7"/>
        <v>310147.41419491393</v>
      </c>
      <c r="J72" s="89">
        <f t="shared" ca="1" si="8"/>
        <v>275759.81292648194</v>
      </c>
      <c r="K72" s="89">
        <f t="shared" ca="1" si="9"/>
        <v>26740565.465376124</v>
      </c>
      <c r="L72" s="56"/>
      <c r="M72" s="57">
        <f t="shared" ca="1" si="2"/>
        <v>633907</v>
      </c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</row>
    <row r="73" spans="1:33" s="59" customFormat="1" hidden="1" x14ac:dyDescent="0.25">
      <c r="A73" s="81">
        <v>17</v>
      </c>
      <c r="B73" s="82">
        <v>17</v>
      </c>
      <c r="C73" s="87">
        <f t="shared" ca="1" si="3"/>
        <v>44278</v>
      </c>
      <c r="D73" s="87">
        <f t="shared" ca="1" si="4"/>
        <v>44309</v>
      </c>
      <c r="E73" s="88">
        <f t="shared" ca="1" si="0"/>
        <v>31</v>
      </c>
      <c r="F73" s="89">
        <f t="shared" si="1"/>
        <v>585907.22712139587</v>
      </c>
      <c r="G73" s="89">
        <f t="shared" ca="1" si="5"/>
        <v>339872.58706493059</v>
      </c>
      <c r="H73" s="89">
        <f t="shared" ca="1" si="6"/>
        <v>246034.64005646529</v>
      </c>
      <c r="I73" s="89">
        <f t="shared" ca="1" si="7"/>
        <v>339872.58706493059</v>
      </c>
      <c r="J73" s="89">
        <f t="shared" ca="1" si="8"/>
        <v>246034.64005646529</v>
      </c>
      <c r="K73" s="89">
        <f t="shared" ca="1" si="9"/>
        <v>26494530.825319659</v>
      </c>
      <c r="L73" s="56"/>
      <c r="M73" s="57">
        <f t="shared" ca="1" si="2"/>
        <v>633907</v>
      </c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</row>
    <row r="74" spans="1:33" s="59" customFormat="1" hidden="1" x14ac:dyDescent="0.25">
      <c r="A74" s="81">
        <v>18</v>
      </c>
      <c r="B74" s="82">
        <v>18</v>
      </c>
      <c r="C74" s="87">
        <f t="shared" ca="1" si="3"/>
        <v>44309</v>
      </c>
      <c r="D74" s="87">
        <f t="shared" ca="1" si="4"/>
        <v>44339</v>
      </c>
      <c r="E74" s="88">
        <f t="shared" ca="1" si="0"/>
        <v>30</v>
      </c>
      <c r="F74" s="89">
        <f t="shared" si="1"/>
        <v>585907.22712139587</v>
      </c>
      <c r="G74" s="89">
        <f t="shared" ca="1" si="5"/>
        <v>325882.72915143182</v>
      </c>
      <c r="H74" s="89">
        <f t="shared" ca="1" si="6"/>
        <v>260024.49796996405</v>
      </c>
      <c r="I74" s="89">
        <f t="shared" ca="1" si="7"/>
        <v>325882.72915143182</v>
      </c>
      <c r="J74" s="89">
        <f t="shared" ca="1" si="8"/>
        <v>260024.49796996405</v>
      </c>
      <c r="K74" s="89">
        <f t="shared" ca="1" si="9"/>
        <v>26234506.327349696</v>
      </c>
      <c r="L74" s="56"/>
      <c r="M74" s="57">
        <f t="shared" ca="1" si="2"/>
        <v>633907</v>
      </c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</row>
    <row r="75" spans="1:33" s="59" customFormat="1" hidden="1" x14ac:dyDescent="0.25">
      <c r="A75" s="81">
        <v>19</v>
      </c>
      <c r="B75" s="82">
        <v>19</v>
      </c>
      <c r="C75" s="87">
        <f t="shared" ca="1" si="3"/>
        <v>44339</v>
      </c>
      <c r="D75" s="87">
        <f t="shared" ca="1" si="4"/>
        <v>44370</v>
      </c>
      <c r="E75" s="88">
        <f t="shared" ca="1" si="0"/>
        <v>31</v>
      </c>
      <c r="F75" s="89">
        <f t="shared" si="1"/>
        <v>585907.22712139587</v>
      </c>
      <c r="G75" s="89">
        <f t="shared" ca="1" si="5"/>
        <v>333440.57542061462</v>
      </c>
      <c r="H75" s="89">
        <f t="shared" ca="1" si="6"/>
        <v>252466.65170078125</v>
      </c>
      <c r="I75" s="89">
        <f t="shared" ca="1" si="7"/>
        <v>333440.57542061462</v>
      </c>
      <c r="J75" s="89">
        <f t="shared" ca="1" si="8"/>
        <v>252466.65170078125</v>
      </c>
      <c r="K75" s="89">
        <f t="shared" ca="1" si="9"/>
        <v>25982039.675648917</v>
      </c>
      <c r="L75" s="56"/>
      <c r="M75" s="57">
        <f t="shared" ca="1" si="2"/>
        <v>633907</v>
      </c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</row>
    <row r="76" spans="1:33" s="59" customFormat="1" hidden="1" x14ac:dyDescent="0.25">
      <c r="A76" s="81">
        <v>20</v>
      </c>
      <c r="B76" s="82">
        <v>20</v>
      </c>
      <c r="C76" s="87">
        <f t="shared" ca="1" si="3"/>
        <v>44370</v>
      </c>
      <c r="D76" s="87">
        <f t="shared" ca="1" si="4"/>
        <v>44400</v>
      </c>
      <c r="E76" s="88">
        <f t="shared" ca="1" si="0"/>
        <v>30</v>
      </c>
      <c r="F76" s="89">
        <f t="shared" si="1"/>
        <v>585907.22712139587</v>
      </c>
      <c r="G76" s="89">
        <f t="shared" ca="1" si="5"/>
        <v>319579.08801048168</v>
      </c>
      <c r="H76" s="89">
        <f t="shared" ca="1" si="6"/>
        <v>266328.1391109142</v>
      </c>
      <c r="I76" s="89">
        <f t="shared" ca="1" si="7"/>
        <v>319579.08801048168</v>
      </c>
      <c r="J76" s="89">
        <f t="shared" ca="1" si="8"/>
        <v>266328.1391109142</v>
      </c>
      <c r="K76" s="89">
        <f t="shared" ca="1" si="9"/>
        <v>25715711.536538001</v>
      </c>
      <c r="L76" s="56"/>
      <c r="M76" s="57">
        <f t="shared" ca="1" si="2"/>
        <v>633907</v>
      </c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</row>
    <row r="77" spans="1:33" s="59" customFormat="1" hidden="1" x14ac:dyDescent="0.25">
      <c r="A77" s="81">
        <v>21</v>
      </c>
      <c r="B77" s="82">
        <v>21</v>
      </c>
      <c r="C77" s="87">
        <f t="shared" ca="1" si="3"/>
        <v>44400</v>
      </c>
      <c r="D77" s="87">
        <f t="shared" ca="1" si="4"/>
        <v>44431</v>
      </c>
      <c r="E77" s="88">
        <f t="shared" ca="1" si="0"/>
        <v>31</v>
      </c>
      <c r="F77" s="89">
        <f t="shared" si="1"/>
        <v>585907.22712139587</v>
      </c>
      <c r="G77" s="89">
        <f t="shared" ca="1" si="5"/>
        <v>326846.69362939801</v>
      </c>
      <c r="H77" s="89">
        <f t="shared" ca="1" si="6"/>
        <v>259060.53349199786</v>
      </c>
      <c r="I77" s="89">
        <f t="shared" ca="1" si="7"/>
        <v>326846.69362939801</v>
      </c>
      <c r="J77" s="89">
        <f t="shared" ca="1" si="8"/>
        <v>259060.53349199786</v>
      </c>
      <c r="K77" s="89">
        <f t="shared" ca="1" si="9"/>
        <v>25456651.003046002</v>
      </c>
      <c r="L77" s="56"/>
      <c r="M77" s="57">
        <f t="shared" ca="1" si="2"/>
        <v>633907</v>
      </c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</row>
    <row r="78" spans="1:33" s="59" customFormat="1" hidden="1" x14ac:dyDescent="0.25">
      <c r="A78" s="81">
        <v>22</v>
      </c>
      <c r="B78" s="82">
        <v>22</v>
      </c>
      <c r="C78" s="87">
        <f t="shared" ca="1" si="3"/>
        <v>44431</v>
      </c>
      <c r="D78" s="87">
        <f t="shared" ca="1" si="4"/>
        <v>44462</v>
      </c>
      <c r="E78" s="88">
        <f t="shared" ca="1" si="0"/>
        <v>31</v>
      </c>
      <c r="F78" s="89">
        <f t="shared" si="1"/>
        <v>585907.22712139587</v>
      </c>
      <c r="G78" s="89">
        <f t="shared" ca="1" si="5"/>
        <v>323554.03424871468</v>
      </c>
      <c r="H78" s="89">
        <f t="shared" ca="1" si="6"/>
        <v>262353.19287268119</v>
      </c>
      <c r="I78" s="89">
        <f t="shared" ca="1" si="7"/>
        <v>323554.03424871468</v>
      </c>
      <c r="J78" s="89">
        <f t="shared" ca="1" si="8"/>
        <v>262353.19287268119</v>
      </c>
      <c r="K78" s="89">
        <f t="shared" ca="1" si="9"/>
        <v>25194297.810173322</v>
      </c>
      <c r="L78" s="56"/>
      <c r="M78" s="57">
        <f t="shared" ca="1" si="2"/>
        <v>633907</v>
      </c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</row>
    <row r="79" spans="1:33" s="59" customFormat="1" hidden="1" x14ac:dyDescent="0.25">
      <c r="A79" s="81">
        <v>23</v>
      </c>
      <c r="B79" s="82">
        <v>23</v>
      </c>
      <c r="C79" s="87">
        <f t="shared" ca="1" si="3"/>
        <v>44462</v>
      </c>
      <c r="D79" s="87">
        <f t="shared" ca="1" si="4"/>
        <v>44492</v>
      </c>
      <c r="E79" s="88">
        <f t="shared" ca="1" si="0"/>
        <v>30</v>
      </c>
      <c r="F79" s="89">
        <f t="shared" si="1"/>
        <v>585907.22712139587</v>
      </c>
      <c r="G79" s="89">
        <f t="shared" ca="1" si="5"/>
        <v>309889.86306513188</v>
      </c>
      <c r="H79" s="89">
        <f t="shared" ca="1" si="6"/>
        <v>276017.36405626399</v>
      </c>
      <c r="I79" s="89">
        <f t="shared" ca="1" si="7"/>
        <v>309889.86306513188</v>
      </c>
      <c r="J79" s="89">
        <f t="shared" ca="1" si="8"/>
        <v>276017.36405626399</v>
      </c>
      <c r="K79" s="89">
        <f t="shared" ca="1" si="9"/>
        <v>24918280.446117058</v>
      </c>
      <c r="L79" s="56"/>
      <c r="M79" s="57">
        <f t="shared" ca="1" si="2"/>
        <v>633907</v>
      </c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</row>
    <row r="80" spans="1:33" s="59" customFormat="1" hidden="1" x14ac:dyDescent="0.25">
      <c r="A80" s="81">
        <v>24</v>
      </c>
      <c r="B80" s="82">
        <v>24</v>
      </c>
      <c r="C80" s="87">
        <f t="shared" ca="1" si="3"/>
        <v>44492</v>
      </c>
      <c r="D80" s="87">
        <f t="shared" ca="1" si="4"/>
        <v>44523</v>
      </c>
      <c r="E80" s="88">
        <f t="shared" ca="1" si="0"/>
        <v>31</v>
      </c>
      <c r="F80" s="89">
        <f t="shared" si="1"/>
        <v>585907.22712139587</v>
      </c>
      <c r="G80" s="89">
        <f t="shared" ca="1" si="5"/>
        <v>316711.3444701478</v>
      </c>
      <c r="H80" s="89">
        <f t="shared" ca="1" si="6"/>
        <v>269195.88265124807</v>
      </c>
      <c r="I80" s="89">
        <f t="shared" ca="1" si="7"/>
        <v>316711.3444701478</v>
      </c>
      <c r="J80" s="89">
        <f t="shared" ca="1" si="8"/>
        <v>269195.88265124807</v>
      </c>
      <c r="K80" s="89">
        <f t="shared" ca="1" si="9"/>
        <v>24649084.563465811</v>
      </c>
      <c r="L80" s="56"/>
      <c r="M80" s="57">
        <f t="shared" ca="1" si="2"/>
        <v>633907</v>
      </c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</row>
    <row r="81" spans="1:33" s="59" customFormat="1" hidden="1" x14ac:dyDescent="0.25">
      <c r="A81" s="81">
        <v>25</v>
      </c>
      <c r="B81" s="82">
        <v>25</v>
      </c>
      <c r="C81" s="87">
        <f t="shared" ca="1" si="3"/>
        <v>44523</v>
      </c>
      <c r="D81" s="87">
        <f t="shared" ca="1" si="4"/>
        <v>44553</v>
      </c>
      <c r="E81" s="88">
        <f t="shared" ca="1" si="0"/>
        <v>30</v>
      </c>
      <c r="F81" s="89">
        <f t="shared" si="1"/>
        <v>585907.22712139587</v>
      </c>
      <c r="G81" s="89">
        <f t="shared" ca="1" si="5"/>
        <v>303183.74013062951</v>
      </c>
      <c r="H81" s="89">
        <f t="shared" ca="1" si="6"/>
        <v>282723.48699076637</v>
      </c>
      <c r="I81" s="89">
        <f t="shared" ca="1" si="7"/>
        <v>303183.74013062951</v>
      </c>
      <c r="J81" s="89">
        <f t="shared" ca="1" si="8"/>
        <v>282723.48699076637</v>
      </c>
      <c r="K81" s="89">
        <f t="shared" ca="1" si="9"/>
        <v>24366361.076475047</v>
      </c>
      <c r="L81" s="56"/>
      <c r="M81" s="57">
        <f t="shared" ca="1" si="2"/>
        <v>633907</v>
      </c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</row>
    <row r="82" spans="1:33" s="59" customFormat="1" hidden="1" x14ac:dyDescent="0.25">
      <c r="A82" s="81">
        <v>26</v>
      </c>
      <c r="B82" s="82">
        <v>26</v>
      </c>
      <c r="C82" s="87">
        <f t="shared" ca="1" si="3"/>
        <v>44553</v>
      </c>
      <c r="D82" s="87">
        <f t="shared" ca="1" si="4"/>
        <v>44584</v>
      </c>
      <c r="E82" s="88">
        <f t="shared" ca="1" si="0"/>
        <v>31</v>
      </c>
      <c r="F82" s="89">
        <f t="shared" si="1"/>
        <v>585907.22712139587</v>
      </c>
      <c r="G82" s="89">
        <f t="shared" ca="1" si="5"/>
        <v>309696.44928199786</v>
      </c>
      <c r="H82" s="89">
        <f t="shared" ca="1" si="6"/>
        <v>276210.77783939801</v>
      </c>
      <c r="I82" s="89">
        <f t="shared" ca="1" si="7"/>
        <v>309696.44928199786</v>
      </c>
      <c r="J82" s="89">
        <f t="shared" ca="1" si="8"/>
        <v>276210.77783939801</v>
      </c>
      <c r="K82" s="89">
        <f t="shared" ca="1" si="9"/>
        <v>24090150.298635647</v>
      </c>
      <c r="L82" s="56"/>
      <c r="M82" s="57">
        <f t="shared" ca="1" si="2"/>
        <v>633907</v>
      </c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</row>
    <row r="83" spans="1:33" s="59" customFormat="1" hidden="1" x14ac:dyDescent="0.25">
      <c r="A83" s="81">
        <v>27</v>
      </c>
      <c r="B83" s="82">
        <v>27</v>
      </c>
      <c r="C83" s="87">
        <f t="shared" ca="1" si="3"/>
        <v>44584</v>
      </c>
      <c r="D83" s="87">
        <f t="shared" ca="1" si="4"/>
        <v>44615</v>
      </c>
      <c r="E83" s="88">
        <f t="shared" ca="1" si="0"/>
        <v>31</v>
      </c>
      <c r="F83" s="89">
        <f t="shared" si="1"/>
        <v>585907.22712139587</v>
      </c>
      <c r="G83" s="89">
        <f t="shared" ca="1" si="5"/>
        <v>306185.81029565906</v>
      </c>
      <c r="H83" s="89">
        <f t="shared" ca="1" si="6"/>
        <v>279721.41682573681</v>
      </c>
      <c r="I83" s="89">
        <f t="shared" ca="1" si="7"/>
        <v>306185.81029565906</v>
      </c>
      <c r="J83" s="89">
        <f t="shared" ca="1" si="8"/>
        <v>279721.41682573681</v>
      </c>
      <c r="K83" s="89">
        <f t="shared" ca="1" si="9"/>
        <v>23810428.881809909</v>
      </c>
      <c r="L83" s="56"/>
      <c r="M83" s="57">
        <f t="shared" ca="1" si="2"/>
        <v>633907</v>
      </c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</row>
    <row r="84" spans="1:33" s="59" customFormat="1" hidden="1" x14ac:dyDescent="0.25">
      <c r="A84" s="81">
        <v>28</v>
      </c>
      <c r="B84" s="82">
        <v>28</v>
      </c>
      <c r="C84" s="87">
        <f t="shared" ca="1" si="3"/>
        <v>44615</v>
      </c>
      <c r="D84" s="87">
        <f t="shared" ca="1" si="4"/>
        <v>44643</v>
      </c>
      <c r="E84" s="88">
        <f t="shared" ca="1" si="0"/>
        <v>28</v>
      </c>
      <c r="F84" s="89">
        <f t="shared" si="1"/>
        <v>585907.22712139587</v>
      </c>
      <c r="G84" s="89">
        <f t="shared" ca="1" si="5"/>
        <v>273343.72356317774</v>
      </c>
      <c r="H84" s="89">
        <f t="shared" ca="1" si="6"/>
        <v>312563.50355821813</v>
      </c>
      <c r="I84" s="89">
        <f t="shared" ca="1" si="7"/>
        <v>273343.72356317774</v>
      </c>
      <c r="J84" s="89">
        <f t="shared" ca="1" si="8"/>
        <v>312563.50355821813</v>
      </c>
      <c r="K84" s="89">
        <f t="shared" ca="1" si="9"/>
        <v>23497865.37825169</v>
      </c>
      <c r="L84" s="56"/>
      <c r="M84" s="57">
        <f t="shared" ca="1" si="2"/>
        <v>633907</v>
      </c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</row>
    <row r="85" spans="1:33" s="59" customFormat="1" hidden="1" x14ac:dyDescent="0.25">
      <c r="A85" s="81">
        <v>29</v>
      </c>
      <c r="B85" s="82">
        <v>29</v>
      </c>
      <c r="C85" s="87">
        <f t="shared" ca="1" si="3"/>
        <v>44643</v>
      </c>
      <c r="D85" s="87">
        <f t="shared" ca="1" si="4"/>
        <v>44674</v>
      </c>
      <c r="E85" s="88">
        <f t="shared" ca="1" si="0"/>
        <v>31</v>
      </c>
      <c r="F85" s="89">
        <f t="shared" si="1"/>
        <v>585907.22712139587</v>
      </c>
      <c r="G85" s="89">
        <f t="shared" ca="1" si="5"/>
        <v>298657.86895757902</v>
      </c>
      <c r="H85" s="89">
        <f t="shared" ca="1" si="6"/>
        <v>287249.35816381685</v>
      </c>
      <c r="I85" s="89">
        <f t="shared" ca="1" si="7"/>
        <v>298657.86895757902</v>
      </c>
      <c r="J85" s="89">
        <f t="shared" ca="1" si="8"/>
        <v>287249.35816381685</v>
      </c>
      <c r="K85" s="89">
        <f t="shared" ca="1" si="9"/>
        <v>23210616.020087875</v>
      </c>
      <c r="L85" s="56"/>
      <c r="M85" s="57">
        <f t="shared" ca="1" si="2"/>
        <v>633907</v>
      </c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</row>
    <row r="86" spans="1:33" s="59" customFormat="1" hidden="1" x14ac:dyDescent="0.25">
      <c r="A86" s="81">
        <v>30</v>
      </c>
      <c r="B86" s="82">
        <v>30</v>
      </c>
      <c r="C86" s="87">
        <f t="shared" ca="1" si="3"/>
        <v>44674</v>
      </c>
      <c r="D86" s="87">
        <f t="shared" ca="1" si="4"/>
        <v>44704</v>
      </c>
      <c r="E86" s="88">
        <f t="shared" ca="1" si="0"/>
        <v>30</v>
      </c>
      <c r="F86" s="89">
        <f t="shared" si="1"/>
        <v>585907.22712139587</v>
      </c>
      <c r="G86" s="89">
        <f t="shared" ca="1" si="5"/>
        <v>285490.57704708085</v>
      </c>
      <c r="H86" s="89">
        <f t="shared" ca="1" si="6"/>
        <v>300416.65007431502</v>
      </c>
      <c r="I86" s="89">
        <f t="shared" ca="1" si="7"/>
        <v>285490.57704708085</v>
      </c>
      <c r="J86" s="89">
        <f t="shared" ca="1" si="8"/>
        <v>300416.65007431502</v>
      </c>
      <c r="K86" s="89">
        <f t="shared" ca="1" si="9"/>
        <v>22910199.370013561</v>
      </c>
      <c r="L86" s="56"/>
      <c r="M86" s="57">
        <f t="shared" ca="1" si="2"/>
        <v>633907</v>
      </c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</row>
    <row r="87" spans="1:33" s="59" customFormat="1" hidden="1" x14ac:dyDescent="0.25">
      <c r="A87" s="81">
        <v>31</v>
      </c>
      <c r="B87" s="82">
        <v>31</v>
      </c>
      <c r="C87" s="87">
        <f t="shared" ca="1" si="3"/>
        <v>44704</v>
      </c>
      <c r="D87" s="87">
        <f t="shared" ca="1" si="4"/>
        <v>44735</v>
      </c>
      <c r="E87" s="88">
        <f t="shared" ca="1" si="0"/>
        <v>31</v>
      </c>
      <c r="F87" s="89">
        <f t="shared" si="1"/>
        <v>585907.22712139587</v>
      </c>
      <c r="G87" s="89">
        <f t="shared" ca="1" si="5"/>
        <v>291188.63399287238</v>
      </c>
      <c r="H87" s="89">
        <f t="shared" ca="1" si="6"/>
        <v>294718.5931285235</v>
      </c>
      <c r="I87" s="89">
        <f t="shared" ca="1" si="7"/>
        <v>291188.63399287238</v>
      </c>
      <c r="J87" s="89">
        <f t="shared" ca="1" si="8"/>
        <v>294718.5931285235</v>
      </c>
      <c r="K87" s="89">
        <f t="shared" ca="1" si="9"/>
        <v>22615480.776885036</v>
      </c>
      <c r="L87" s="56"/>
      <c r="M87" s="57">
        <f t="shared" ca="1" si="2"/>
        <v>633907</v>
      </c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</row>
    <row r="88" spans="1:33" s="59" customFormat="1" hidden="1" x14ac:dyDescent="0.25">
      <c r="A88" s="81">
        <v>32</v>
      </c>
      <c r="B88" s="82">
        <v>32</v>
      </c>
      <c r="C88" s="87">
        <f t="shared" ca="1" si="3"/>
        <v>44735</v>
      </c>
      <c r="D88" s="87">
        <f t="shared" ca="1" si="4"/>
        <v>44765</v>
      </c>
      <c r="E88" s="88">
        <f t="shared" ca="1" si="0"/>
        <v>30</v>
      </c>
      <c r="F88" s="89">
        <f t="shared" si="1"/>
        <v>585907.22712139587</v>
      </c>
      <c r="G88" s="89">
        <f t="shared" ca="1" si="5"/>
        <v>278170.41355568595</v>
      </c>
      <c r="H88" s="89">
        <f t="shared" ca="1" si="6"/>
        <v>307736.81356570992</v>
      </c>
      <c r="I88" s="89">
        <f t="shared" ca="1" si="7"/>
        <v>278170.41355568595</v>
      </c>
      <c r="J88" s="89">
        <f t="shared" ca="1" si="8"/>
        <v>307736.81356570992</v>
      </c>
      <c r="K88" s="89">
        <f t="shared" ca="1" si="9"/>
        <v>22307743.963319328</v>
      </c>
      <c r="L88" s="56"/>
      <c r="M88" s="57">
        <f t="shared" ca="1" si="2"/>
        <v>633907</v>
      </c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</row>
    <row r="89" spans="1:33" s="59" customFormat="1" hidden="1" x14ac:dyDescent="0.25">
      <c r="A89" s="81">
        <v>33</v>
      </c>
      <c r="B89" s="82">
        <v>33</v>
      </c>
      <c r="C89" s="87">
        <f t="shared" ca="1" si="3"/>
        <v>44765</v>
      </c>
      <c r="D89" s="87">
        <f t="shared" ca="1" si="4"/>
        <v>44796</v>
      </c>
      <c r="E89" s="88">
        <f t="shared" ref="E89:E120" ca="1" si="10">IF(B89&gt;Plazo,"",_xlfn.DAYS(D89,C89))</f>
        <v>31</v>
      </c>
      <c r="F89" s="89">
        <f t="shared" ref="F89:F120" si="11">IF(B89&gt;Plazo,"",$I$16)</f>
        <v>585907.22712139587</v>
      </c>
      <c r="G89" s="89">
        <f t="shared" ca="1" si="5"/>
        <v>283531.42577378865</v>
      </c>
      <c r="H89" s="89">
        <f t="shared" ca="1" si="6"/>
        <v>302375.80134760722</v>
      </c>
      <c r="I89" s="89">
        <f t="shared" ca="1" si="7"/>
        <v>283531.42577378865</v>
      </c>
      <c r="J89" s="89">
        <f t="shared" ca="1" si="8"/>
        <v>302375.80134760722</v>
      </c>
      <c r="K89" s="89">
        <f t="shared" ca="1" si="9"/>
        <v>22005368.161971722</v>
      </c>
      <c r="L89" s="56"/>
      <c r="M89" s="57">
        <f t="shared" ca="1" si="2"/>
        <v>633907</v>
      </c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</row>
    <row r="90" spans="1:33" s="59" customFormat="1" hidden="1" x14ac:dyDescent="0.25">
      <c r="A90" s="81">
        <v>34</v>
      </c>
      <c r="B90" s="82">
        <v>34</v>
      </c>
      <c r="C90" s="87">
        <f t="shared" ref="C90:C121" ca="1" si="12">IF(B90&gt;Plazo,"",D89)</f>
        <v>44796</v>
      </c>
      <c r="D90" s="87">
        <f t="shared" ref="D90:D121" ca="1" si="13">IF(B90&gt;Plazo,"",EDATE(D89,1))</f>
        <v>44827</v>
      </c>
      <c r="E90" s="88">
        <f t="shared" ca="1" si="10"/>
        <v>31</v>
      </c>
      <c r="F90" s="89">
        <f t="shared" si="11"/>
        <v>585907.22712139587</v>
      </c>
      <c r="G90" s="89">
        <f t="shared" ref="G90:G121" ca="1" si="14">IF(B90&gt;Plazo,"",(K89*$I$12)/30*E90)</f>
        <v>279688.2293386606</v>
      </c>
      <c r="H90" s="89">
        <f t="shared" ref="H90:H121" ca="1" si="15">IF(B90&gt;Plazo,"",F90-I90)</f>
        <v>306218.99778273527</v>
      </c>
      <c r="I90" s="89">
        <f t="shared" ref="I90:I121" ca="1" si="16">IF(B90&gt;Plazo,"",IF(H89&lt;0,G90-H89,G90))</f>
        <v>279688.2293386606</v>
      </c>
      <c r="J90" s="89">
        <f t="shared" ref="J90:J121" ca="1" si="17">IF(B90&gt;Plazo,"",IF(H90&lt;0,0,(F90-I90)))</f>
        <v>306218.99778273527</v>
      </c>
      <c r="K90" s="89">
        <f t="shared" ref="K90:K121" ca="1" si="18">IF(B90&gt;Plazo,-1,K89-J90)</f>
        <v>21699149.164188985</v>
      </c>
      <c r="L90" s="56"/>
      <c r="M90" s="57">
        <f t="shared" ca="1" si="2"/>
        <v>633907</v>
      </c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</row>
    <row r="91" spans="1:33" s="59" customFormat="1" hidden="1" x14ac:dyDescent="0.25">
      <c r="A91" s="81">
        <v>35</v>
      </c>
      <c r="B91" s="82">
        <v>35</v>
      </c>
      <c r="C91" s="87">
        <f t="shared" ca="1" si="12"/>
        <v>44827</v>
      </c>
      <c r="D91" s="87">
        <f t="shared" ca="1" si="13"/>
        <v>44857</v>
      </c>
      <c r="E91" s="88">
        <f t="shared" ca="1" si="10"/>
        <v>30</v>
      </c>
      <c r="F91" s="89">
        <f t="shared" si="11"/>
        <v>585907.22712139587</v>
      </c>
      <c r="G91" s="89">
        <f t="shared" ca="1" si="14"/>
        <v>266899.5347195245</v>
      </c>
      <c r="H91" s="89">
        <f t="shared" ca="1" si="15"/>
        <v>319007.69240187138</v>
      </c>
      <c r="I91" s="89">
        <f t="shared" ca="1" si="16"/>
        <v>266899.5347195245</v>
      </c>
      <c r="J91" s="89">
        <f t="shared" ca="1" si="17"/>
        <v>319007.69240187138</v>
      </c>
      <c r="K91" s="89">
        <f t="shared" ca="1" si="18"/>
        <v>21380141.471787114</v>
      </c>
      <c r="L91" s="56"/>
      <c r="M91" s="57">
        <f t="shared" ca="1" si="2"/>
        <v>633907</v>
      </c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</row>
    <row r="92" spans="1:33" s="59" customFormat="1" hidden="1" x14ac:dyDescent="0.25">
      <c r="A92" s="81">
        <v>36</v>
      </c>
      <c r="B92" s="82">
        <v>36</v>
      </c>
      <c r="C92" s="87">
        <f t="shared" ca="1" si="12"/>
        <v>44857</v>
      </c>
      <c r="D92" s="87">
        <f t="shared" ca="1" si="13"/>
        <v>44888</v>
      </c>
      <c r="E92" s="88">
        <f t="shared" ca="1" si="10"/>
        <v>31</v>
      </c>
      <c r="F92" s="89">
        <f t="shared" si="11"/>
        <v>585907.22712139587</v>
      </c>
      <c r="G92" s="89">
        <f t="shared" ca="1" si="14"/>
        <v>271741.5981064142</v>
      </c>
      <c r="H92" s="89">
        <f t="shared" ca="1" si="15"/>
        <v>314165.62901498168</v>
      </c>
      <c r="I92" s="89">
        <f t="shared" ca="1" si="16"/>
        <v>271741.5981064142</v>
      </c>
      <c r="J92" s="89">
        <f t="shared" ca="1" si="17"/>
        <v>314165.62901498168</v>
      </c>
      <c r="K92" s="89">
        <f t="shared" ca="1" si="18"/>
        <v>21065975.842772134</v>
      </c>
      <c r="L92" s="56"/>
      <c r="M92" s="57">
        <f t="shared" ca="1" si="2"/>
        <v>633907</v>
      </c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</row>
    <row r="93" spans="1:33" s="59" customFormat="1" hidden="1" x14ac:dyDescent="0.25">
      <c r="A93" s="81">
        <v>37</v>
      </c>
      <c r="B93" s="82">
        <v>37</v>
      </c>
      <c r="C93" s="87">
        <f t="shared" ca="1" si="12"/>
        <v>44888</v>
      </c>
      <c r="D93" s="87">
        <f t="shared" ca="1" si="13"/>
        <v>44918</v>
      </c>
      <c r="E93" s="88">
        <f t="shared" ca="1" si="10"/>
        <v>30</v>
      </c>
      <c r="F93" s="89">
        <f t="shared" si="11"/>
        <v>585907.22712139587</v>
      </c>
      <c r="G93" s="89">
        <f t="shared" ca="1" si="14"/>
        <v>259111.50286609726</v>
      </c>
      <c r="H93" s="89">
        <f t="shared" ca="1" si="15"/>
        <v>326795.72425529861</v>
      </c>
      <c r="I93" s="89">
        <f t="shared" ca="1" si="16"/>
        <v>259111.50286609726</v>
      </c>
      <c r="J93" s="89">
        <f t="shared" ca="1" si="17"/>
        <v>326795.72425529861</v>
      </c>
      <c r="K93" s="89">
        <f t="shared" ca="1" si="18"/>
        <v>20739180.118516836</v>
      </c>
      <c r="L93" s="56"/>
      <c r="M93" s="57">
        <f t="shared" ca="1" si="2"/>
        <v>633907</v>
      </c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</row>
    <row r="94" spans="1:33" s="59" customFormat="1" hidden="1" x14ac:dyDescent="0.25">
      <c r="A94" s="81">
        <v>38</v>
      </c>
      <c r="B94" s="82">
        <v>38</v>
      </c>
      <c r="C94" s="87">
        <f t="shared" ca="1" si="12"/>
        <v>44918</v>
      </c>
      <c r="D94" s="87">
        <f t="shared" ca="1" si="13"/>
        <v>44949</v>
      </c>
      <c r="E94" s="88">
        <f t="shared" ca="1" si="10"/>
        <v>31</v>
      </c>
      <c r="F94" s="89">
        <f t="shared" si="11"/>
        <v>585907.22712139587</v>
      </c>
      <c r="G94" s="89">
        <f t="shared" ca="1" si="14"/>
        <v>263594.97930634901</v>
      </c>
      <c r="H94" s="89">
        <f t="shared" ca="1" si="15"/>
        <v>322312.24781504687</v>
      </c>
      <c r="I94" s="89">
        <f t="shared" ca="1" si="16"/>
        <v>263594.97930634901</v>
      </c>
      <c r="J94" s="89">
        <f t="shared" ca="1" si="17"/>
        <v>322312.24781504687</v>
      </c>
      <c r="K94" s="89">
        <f t="shared" ca="1" si="18"/>
        <v>20416867.87070179</v>
      </c>
      <c r="L94" s="56"/>
      <c r="M94" s="57">
        <f t="shared" ca="1" si="2"/>
        <v>633907</v>
      </c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</row>
    <row r="95" spans="1:33" s="59" customFormat="1" hidden="1" x14ac:dyDescent="0.25">
      <c r="A95" s="81">
        <v>39</v>
      </c>
      <c r="B95" s="82">
        <v>39</v>
      </c>
      <c r="C95" s="87">
        <f t="shared" ca="1" si="12"/>
        <v>44949</v>
      </c>
      <c r="D95" s="87">
        <f t="shared" ca="1" si="13"/>
        <v>44980</v>
      </c>
      <c r="E95" s="88">
        <f t="shared" ca="1" si="10"/>
        <v>31</v>
      </c>
      <c r="F95" s="89">
        <f t="shared" si="11"/>
        <v>585907.22712139587</v>
      </c>
      <c r="G95" s="89">
        <f t="shared" ca="1" si="14"/>
        <v>259498.39063661973</v>
      </c>
      <c r="H95" s="89">
        <f t="shared" ca="1" si="15"/>
        <v>326408.83648477611</v>
      </c>
      <c r="I95" s="89">
        <f t="shared" ca="1" si="16"/>
        <v>259498.39063661973</v>
      </c>
      <c r="J95" s="89">
        <f t="shared" ca="1" si="17"/>
        <v>326408.83648477611</v>
      </c>
      <c r="K95" s="89">
        <f t="shared" ca="1" si="18"/>
        <v>20090459.034217015</v>
      </c>
      <c r="L95" s="56"/>
      <c r="M95" s="57">
        <f t="shared" ca="1" si="2"/>
        <v>633907</v>
      </c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</row>
    <row r="96" spans="1:33" s="59" customFormat="1" hidden="1" x14ac:dyDescent="0.25">
      <c r="A96" s="81">
        <v>40</v>
      </c>
      <c r="B96" s="82">
        <v>40</v>
      </c>
      <c r="C96" s="87">
        <f t="shared" ca="1" si="12"/>
        <v>44980</v>
      </c>
      <c r="D96" s="87">
        <f t="shared" ca="1" si="13"/>
        <v>45008</v>
      </c>
      <c r="E96" s="88">
        <f t="shared" ca="1" si="10"/>
        <v>28</v>
      </c>
      <c r="F96" s="89">
        <f t="shared" si="11"/>
        <v>585907.22712139587</v>
      </c>
      <c r="G96" s="89">
        <f t="shared" ca="1" si="14"/>
        <v>230638.46971281135</v>
      </c>
      <c r="H96" s="89">
        <f t="shared" ca="1" si="15"/>
        <v>355268.75740858453</v>
      </c>
      <c r="I96" s="89">
        <f t="shared" ca="1" si="16"/>
        <v>230638.46971281135</v>
      </c>
      <c r="J96" s="89">
        <f t="shared" ca="1" si="17"/>
        <v>355268.75740858453</v>
      </c>
      <c r="K96" s="89">
        <f t="shared" ca="1" si="18"/>
        <v>19735190.27680843</v>
      </c>
      <c r="L96" s="56"/>
      <c r="M96" s="57">
        <f t="shared" ca="1" si="2"/>
        <v>633907</v>
      </c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</row>
    <row r="97" spans="1:33" s="59" customFormat="1" hidden="1" x14ac:dyDescent="0.25">
      <c r="A97" s="81">
        <v>41</v>
      </c>
      <c r="B97" s="82">
        <v>41</v>
      </c>
      <c r="C97" s="87">
        <f t="shared" ca="1" si="12"/>
        <v>45008</v>
      </c>
      <c r="D97" s="87">
        <f t="shared" ca="1" si="13"/>
        <v>45039</v>
      </c>
      <c r="E97" s="88">
        <f t="shared" ca="1" si="10"/>
        <v>31</v>
      </c>
      <c r="F97" s="89">
        <f t="shared" si="11"/>
        <v>585907.22712139587</v>
      </c>
      <c r="G97" s="89">
        <f t="shared" ca="1" si="14"/>
        <v>250834.26841823515</v>
      </c>
      <c r="H97" s="89">
        <f t="shared" ca="1" si="15"/>
        <v>335072.95870316075</v>
      </c>
      <c r="I97" s="89">
        <f t="shared" ca="1" si="16"/>
        <v>250834.26841823515</v>
      </c>
      <c r="J97" s="89">
        <f t="shared" ca="1" si="17"/>
        <v>335072.95870316075</v>
      </c>
      <c r="K97" s="89">
        <f t="shared" ca="1" si="18"/>
        <v>19400117.318105269</v>
      </c>
      <c r="L97" s="56"/>
      <c r="M97" s="57">
        <f t="shared" ca="1" si="2"/>
        <v>633907</v>
      </c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</row>
    <row r="98" spans="1:33" s="59" customFormat="1" hidden="1" x14ac:dyDescent="0.25">
      <c r="A98" s="81">
        <v>42</v>
      </c>
      <c r="B98" s="82">
        <v>42</v>
      </c>
      <c r="C98" s="87">
        <f t="shared" ca="1" si="12"/>
        <v>45039</v>
      </c>
      <c r="D98" s="87">
        <f t="shared" ca="1" si="13"/>
        <v>45069</v>
      </c>
      <c r="E98" s="88">
        <f t="shared" ca="1" si="10"/>
        <v>30</v>
      </c>
      <c r="F98" s="89">
        <f t="shared" si="11"/>
        <v>585907.22712139587</v>
      </c>
      <c r="G98" s="89">
        <f t="shared" ca="1" si="14"/>
        <v>238621.44301269483</v>
      </c>
      <c r="H98" s="89">
        <f t="shared" ca="1" si="15"/>
        <v>347285.78410870105</v>
      </c>
      <c r="I98" s="89">
        <f t="shared" ca="1" si="16"/>
        <v>238621.44301269483</v>
      </c>
      <c r="J98" s="89">
        <f t="shared" ca="1" si="17"/>
        <v>347285.78410870105</v>
      </c>
      <c r="K98" s="89">
        <f t="shared" ca="1" si="18"/>
        <v>19052831.533996567</v>
      </c>
      <c r="L98" s="56"/>
      <c r="M98" s="57">
        <f t="shared" ca="1" si="2"/>
        <v>633907</v>
      </c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</row>
    <row r="99" spans="1:33" s="59" customFormat="1" hidden="1" x14ac:dyDescent="0.25">
      <c r="A99" s="81">
        <v>43</v>
      </c>
      <c r="B99" s="82">
        <v>43</v>
      </c>
      <c r="C99" s="87">
        <f t="shared" ca="1" si="12"/>
        <v>45069</v>
      </c>
      <c r="D99" s="87">
        <f t="shared" ca="1" si="13"/>
        <v>45100</v>
      </c>
      <c r="E99" s="88">
        <f t="shared" ca="1" si="10"/>
        <v>31</v>
      </c>
      <c r="F99" s="89">
        <f t="shared" si="11"/>
        <v>585907.22712139587</v>
      </c>
      <c r="G99" s="89">
        <f t="shared" ca="1" si="14"/>
        <v>242161.48879709636</v>
      </c>
      <c r="H99" s="89">
        <f t="shared" ca="1" si="15"/>
        <v>343745.73832429951</v>
      </c>
      <c r="I99" s="89">
        <f t="shared" ca="1" si="16"/>
        <v>242161.48879709636</v>
      </c>
      <c r="J99" s="89">
        <f t="shared" ca="1" si="17"/>
        <v>343745.73832429951</v>
      </c>
      <c r="K99" s="89">
        <f t="shared" ca="1" si="18"/>
        <v>18709085.795672268</v>
      </c>
      <c r="L99" s="56"/>
      <c r="M99" s="57">
        <f t="shared" ca="1" si="2"/>
        <v>633907</v>
      </c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</row>
    <row r="100" spans="1:33" s="59" customFormat="1" hidden="1" x14ac:dyDescent="0.25">
      <c r="A100" s="81">
        <v>44</v>
      </c>
      <c r="B100" s="82">
        <v>44</v>
      </c>
      <c r="C100" s="87">
        <f t="shared" ca="1" si="12"/>
        <v>45100</v>
      </c>
      <c r="D100" s="87">
        <f t="shared" ca="1" si="13"/>
        <v>45130</v>
      </c>
      <c r="E100" s="88">
        <f t="shared" ca="1" si="10"/>
        <v>30</v>
      </c>
      <c r="F100" s="89">
        <f t="shared" si="11"/>
        <v>585907.22712139587</v>
      </c>
      <c r="G100" s="89">
        <f t="shared" ca="1" si="14"/>
        <v>230121.75528676889</v>
      </c>
      <c r="H100" s="89">
        <f t="shared" ca="1" si="15"/>
        <v>355785.47183462698</v>
      </c>
      <c r="I100" s="89">
        <f t="shared" ca="1" si="16"/>
        <v>230121.75528676889</v>
      </c>
      <c r="J100" s="89">
        <f t="shared" ca="1" si="17"/>
        <v>355785.47183462698</v>
      </c>
      <c r="K100" s="89">
        <f t="shared" ca="1" si="18"/>
        <v>18353300.323837642</v>
      </c>
      <c r="L100" s="56"/>
      <c r="M100" s="57">
        <f t="shared" ca="1" si="2"/>
        <v>633907</v>
      </c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</row>
    <row r="101" spans="1:33" s="59" customFormat="1" hidden="1" x14ac:dyDescent="0.25">
      <c r="A101" s="81">
        <v>45</v>
      </c>
      <c r="B101" s="82">
        <v>45</v>
      </c>
      <c r="C101" s="87">
        <f t="shared" ca="1" si="12"/>
        <v>45130</v>
      </c>
      <c r="D101" s="87">
        <f t="shared" ca="1" si="13"/>
        <v>45161</v>
      </c>
      <c r="E101" s="88">
        <f t="shared" ca="1" si="10"/>
        <v>31</v>
      </c>
      <c r="F101" s="89">
        <f t="shared" si="11"/>
        <v>585907.22712139587</v>
      </c>
      <c r="G101" s="89">
        <f t="shared" ca="1" si="14"/>
        <v>233270.44711597645</v>
      </c>
      <c r="H101" s="89">
        <f t="shared" ca="1" si="15"/>
        <v>352636.78000541939</v>
      </c>
      <c r="I101" s="89">
        <f t="shared" ca="1" si="16"/>
        <v>233270.44711597645</v>
      </c>
      <c r="J101" s="89">
        <f t="shared" ca="1" si="17"/>
        <v>352636.78000541939</v>
      </c>
      <c r="K101" s="89">
        <f t="shared" ca="1" si="18"/>
        <v>18000663.543832224</v>
      </c>
      <c r="L101" s="56"/>
      <c r="M101" s="57">
        <f t="shared" ca="1" si="2"/>
        <v>633907</v>
      </c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</row>
    <row r="102" spans="1:33" s="59" customFormat="1" hidden="1" x14ac:dyDescent="0.25">
      <c r="A102" s="81">
        <v>46</v>
      </c>
      <c r="B102" s="82">
        <v>46</v>
      </c>
      <c r="C102" s="87">
        <f t="shared" ca="1" si="12"/>
        <v>45161</v>
      </c>
      <c r="D102" s="87">
        <f t="shared" ca="1" si="13"/>
        <v>45192</v>
      </c>
      <c r="E102" s="88">
        <f t="shared" ca="1" si="10"/>
        <v>31</v>
      </c>
      <c r="F102" s="89">
        <f t="shared" si="11"/>
        <v>585907.22712139587</v>
      </c>
      <c r="G102" s="89">
        <f t="shared" ca="1" si="14"/>
        <v>228788.43364210756</v>
      </c>
      <c r="H102" s="89">
        <f t="shared" ca="1" si="15"/>
        <v>357118.79347928835</v>
      </c>
      <c r="I102" s="89">
        <f t="shared" ca="1" si="16"/>
        <v>228788.43364210756</v>
      </c>
      <c r="J102" s="89">
        <f t="shared" ca="1" si="17"/>
        <v>357118.79347928835</v>
      </c>
      <c r="K102" s="89">
        <f t="shared" ca="1" si="18"/>
        <v>17643544.750352934</v>
      </c>
      <c r="L102" s="56"/>
      <c r="M102" s="57">
        <f t="shared" ca="1" si="2"/>
        <v>633907</v>
      </c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</row>
    <row r="103" spans="1:33" s="59" customFormat="1" hidden="1" x14ac:dyDescent="0.25">
      <c r="A103" s="81">
        <v>47</v>
      </c>
      <c r="B103" s="82">
        <v>47</v>
      </c>
      <c r="C103" s="87">
        <f t="shared" ca="1" si="12"/>
        <v>45192</v>
      </c>
      <c r="D103" s="87">
        <f t="shared" ca="1" si="13"/>
        <v>45222</v>
      </c>
      <c r="E103" s="88">
        <f t="shared" ca="1" si="10"/>
        <v>30</v>
      </c>
      <c r="F103" s="89">
        <f t="shared" si="11"/>
        <v>585907.22712139587</v>
      </c>
      <c r="G103" s="89">
        <f t="shared" ca="1" si="14"/>
        <v>217015.60042934108</v>
      </c>
      <c r="H103" s="89">
        <f t="shared" ca="1" si="15"/>
        <v>368891.62669205479</v>
      </c>
      <c r="I103" s="89">
        <f t="shared" ca="1" si="16"/>
        <v>217015.60042934108</v>
      </c>
      <c r="J103" s="89">
        <f t="shared" ca="1" si="17"/>
        <v>368891.62669205479</v>
      </c>
      <c r="K103" s="89">
        <f t="shared" ca="1" si="18"/>
        <v>17274653.123660877</v>
      </c>
      <c r="L103" s="56"/>
      <c r="M103" s="57">
        <f t="shared" ca="1" si="2"/>
        <v>633907</v>
      </c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</row>
    <row r="104" spans="1:33" s="59" customFormat="1" hidden="1" x14ac:dyDescent="0.25">
      <c r="A104" s="81">
        <v>48</v>
      </c>
      <c r="B104" s="82">
        <v>48</v>
      </c>
      <c r="C104" s="87">
        <f t="shared" ca="1" si="12"/>
        <v>45222</v>
      </c>
      <c r="D104" s="87">
        <f t="shared" ca="1" si="13"/>
        <v>45253</v>
      </c>
      <c r="E104" s="88">
        <f t="shared" ca="1" si="10"/>
        <v>31</v>
      </c>
      <c r="F104" s="89">
        <f t="shared" si="11"/>
        <v>585907.22712139587</v>
      </c>
      <c r="G104" s="89">
        <f t="shared" ca="1" si="14"/>
        <v>219560.84120172975</v>
      </c>
      <c r="H104" s="89">
        <f t="shared" ca="1" si="15"/>
        <v>366346.38591966615</v>
      </c>
      <c r="I104" s="89">
        <f t="shared" ca="1" si="16"/>
        <v>219560.84120172975</v>
      </c>
      <c r="J104" s="89">
        <f t="shared" ca="1" si="17"/>
        <v>366346.38591966615</v>
      </c>
      <c r="K104" s="89">
        <f t="shared" ca="1" si="18"/>
        <v>16908306.73774121</v>
      </c>
      <c r="L104" s="56"/>
      <c r="M104" s="57">
        <f t="shared" ca="1" si="2"/>
        <v>633907</v>
      </c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</row>
    <row r="105" spans="1:33" s="59" customFormat="1" hidden="1" x14ac:dyDescent="0.25">
      <c r="A105" s="81">
        <v>49</v>
      </c>
      <c r="B105" s="82">
        <v>49</v>
      </c>
      <c r="C105" s="87">
        <f t="shared" ca="1" si="12"/>
        <v>45253</v>
      </c>
      <c r="D105" s="87">
        <f t="shared" ca="1" si="13"/>
        <v>45283</v>
      </c>
      <c r="E105" s="88">
        <f t="shared" ca="1" si="10"/>
        <v>30</v>
      </c>
      <c r="F105" s="89">
        <f t="shared" si="11"/>
        <v>585907.22712139587</v>
      </c>
      <c r="G105" s="89">
        <f t="shared" ca="1" si="14"/>
        <v>207972.17287421689</v>
      </c>
      <c r="H105" s="89">
        <f t="shared" ca="1" si="15"/>
        <v>377935.05424717895</v>
      </c>
      <c r="I105" s="89">
        <f t="shared" ca="1" si="16"/>
        <v>207972.17287421689</v>
      </c>
      <c r="J105" s="89">
        <f t="shared" ca="1" si="17"/>
        <v>377935.05424717895</v>
      </c>
      <c r="K105" s="89">
        <f t="shared" ca="1" si="18"/>
        <v>16530371.683494031</v>
      </c>
      <c r="L105" s="56"/>
      <c r="M105" s="57">
        <f t="shared" ca="1" si="2"/>
        <v>633907</v>
      </c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</row>
    <row r="106" spans="1:33" s="59" customFormat="1" hidden="1" x14ac:dyDescent="0.25">
      <c r="A106" s="81">
        <v>50</v>
      </c>
      <c r="B106" s="82">
        <v>50</v>
      </c>
      <c r="C106" s="87">
        <f t="shared" ca="1" si="12"/>
        <v>45283</v>
      </c>
      <c r="D106" s="87">
        <f t="shared" ca="1" si="13"/>
        <v>45314</v>
      </c>
      <c r="E106" s="88">
        <f t="shared" ca="1" si="10"/>
        <v>31</v>
      </c>
      <c r="F106" s="89">
        <f t="shared" si="11"/>
        <v>585907.22712139587</v>
      </c>
      <c r="G106" s="89">
        <f t="shared" ca="1" si="14"/>
        <v>210101.02409720916</v>
      </c>
      <c r="H106" s="89">
        <f t="shared" ca="1" si="15"/>
        <v>375806.20302418672</v>
      </c>
      <c r="I106" s="89">
        <f t="shared" ca="1" si="16"/>
        <v>210101.02409720916</v>
      </c>
      <c r="J106" s="89">
        <f t="shared" ca="1" si="17"/>
        <v>375806.20302418672</v>
      </c>
      <c r="K106" s="89">
        <f t="shared" ca="1" si="18"/>
        <v>16154565.480469845</v>
      </c>
      <c r="L106" s="56"/>
      <c r="M106" s="57">
        <f t="shared" ca="1" si="2"/>
        <v>633907</v>
      </c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</row>
    <row r="107" spans="1:33" s="59" customFormat="1" hidden="1" x14ac:dyDescent="0.25">
      <c r="A107" s="81">
        <v>51</v>
      </c>
      <c r="B107" s="82">
        <v>51</v>
      </c>
      <c r="C107" s="87">
        <f t="shared" ca="1" si="12"/>
        <v>45314</v>
      </c>
      <c r="D107" s="87">
        <f t="shared" ca="1" si="13"/>
        <v>45345</v>
      </c>
      <c r="E107" s="88">
        <f t="shared" ca="1" si="10"/>
        <v>31</v>
      </c>
      <c r="F107" s="89">
        <f t="shared" si="11"/>
        <v>585907.22712139587</v>
      </c>
      <c r="G107" s="89">
        <f t="shared" ca="1" si="14"/>
        <v>205324.52725677175</v>
      </c>
      <c r="H107" s="89">
        <f t="shared" ca="1" si="15"/>
        <v>380582.69986462413</v>
      </c>
      <c r="I107" s="89">
        <f t="shared" ca="1" si="16"/>
        <v>205324.52725677175</v>
      </c>
      <c r="J107" s="89">
        <f t="shared" ca="1" si="17"/>
        <v>380582.69986462413</v>
      </c>
      <c r="K107" s="89">
        <f t="shared" ca="1" si="18"/>
        <v>15773982.780605221</v>
      </c>
      <c r="L107" s="56"/>
      <c r="M107" s="57">
        <f t="shared" ca="1" si="2"/>
        <v>633907</v>
      </c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</row>
    <row r="108" spans="1:33" s="59" customFormat="1" hidden="1" x14ac:dyDescent="0.25">
      <c r="A108" s="81">
        <v>52</v>
      </c>
      <c r="B108" s="82">
        <v>52</v>
      </c>
      <c r="C108" s="87">
        <f t="shared" ca="1" si="12"/>
        <v>45345</v>
      </c>
      <c r="D108" s="87">
        <f t="shared" ca="1" si="13"/>
        <v>45374</v>
      </c>
      <c r="E108" s="88">
        <f t="shared" ca="1" si="10"/>
        <v>29</v>
      </c>
      <c r="F108" s="89">
        <f t="shared" si="11"/>
        <v>585907.22712139587</v>
      </c>
      <c r="G108" s="89">
        <f t="shared" ca="1" si="14"/>
        <v>187552.65526139608</v>
      </c>
      <c r="H108" s="89">
        <f t="shared" ca="1" si="15"/>
        <v>398354.57185999979</v>
      </c>
      <c r="I108" s="89">
        <f t="shared" ca="1" si="16"/>
        <v>187552.65526139608</v>
      </c>
      <c r="J108" s="89">
        <f t="shared" ca="1" si="17"/>
        <v>398354.57185999979</v>
      </c>
      <c r="K108" s="89">
        <f t="shared" ca="1" si="18"/>
        <v>15375628.208745221</v>
      </c>
      <c r="L108" s="56"/>
      <c r="M108" s="57">
        <f t="shared" ca="1" si="2"/>
        <v>633907</v>
      </c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</row>
    <row r="109" spans="1:33" s="59" customFormat="1" hidden="1" x14ac:dyDescent="0.25">
      <c r="A109" s="81">
        <v>53</v>
      </c>
      <c r="B109" s="82">
        <v>53</v>
      </c>
      <c r="C109" s="87">
        <f t="shared" ca="1" si="12"/>
        <v>45374</v>
      </c>
      <c r="D109" s="87">
        <f t="shared" ca="1" si="13"/>
        <v>45405</v>
      </c>
      <c r="E109" s="88">
        <f t="shared" ca="1" si="10"/>
        <v>31</v>
      </c>
      <c r="F109" s="89">
        <f t="shared" si="11"/>
        <v>585907.22712139587</v>
      </c>
      <c r="G109" s="89">
        <f t="shared" ca="1" si="14"/>
        <v>195424.23453315176</v>
      </c>
      <c r="H109" s="89">
        <f t="shared" ca="1" si="15"/>
        <v>390482.99258824415</v>
      </c>
      <c r="I109" s="89">
        <f t="shared" ca="1" si="16"/>
        <v>195424.23453315176</v>
      </c>
      <c r="J109" s="89">
        <f t="shared" ca="1" si="17"/>
        <v>390482.99258824415</v>
      </c>
      <c r="K109" s="89">
        <f t="shared" ca="1" si="18"/>
        <v>14985145.216156976</v>
      </c>
      <c r="L109" s="56"/>
      <c r="M109" s="57">
        <f t="shared" ca="1" si="2"/>
        <v>633907</v>
      </c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</row>
    <row r="110" spans="1:33" s="59" customFormat="1" hidden="1" x14ac:dyDescent="0.25">
      <c r="A110" s="81">
        <v>54</v>
      </c>
      <c r="B110" s="82">
        <v>54</v>
      </c>
      <c r="C110" s="87">
        <f t="shared" ca="1" si="12"/>
        <v>45405</v>
      </c>
      <c r="D110" s="87">
        <f t="shared" ca="1" si="13"/>
        <v>45435</v>
      </c>
      <c r="E110" s="88">
        <f t="shared" ca="1" si="10"/>
        <v>30</v>
      </c>
      <c r="F110" s="89">
        <f t="shared" si="11"/>
        <v>585907.22712139587</v>
      </c>
      <c r="G110" s="89">
        <f t="shared" ca="1" si="14"/>
        <v>184317.2861587308</v>
      </c>
      <c r="H110" s="89">
        <f t="shared" ca="1" si="15"/>
        <v>401589.94096266507</v>
      </c>
      <c r="I110" s="89">
        <f t="shared" ca="1" si="16"/>
        <v>184317.2861587308</v>
      </c>
      <c r="J110" s="89">
        <f t="shared" ca="1" si="17"/>
        <v>401589.94096266507</v>
      </c>
      <c r="K110" s="89">
        <f t="shared" ca="1" si="18"/>
        <v>14583555.275194312</v>
      </c>
      <c r="L110" s="56"/>
      <c r="M110" s="57">
        <f t="shared" ca="1" si="2"/>
        <v>633907</v>
      </c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</row>
    <row r="111" spans="1:33" s="59" customFormat="1" hidden="1" x14ac:dyDescent="0.25">
      <c r="A111" s="81">
        <v>55</v>
      </c>
      <c r="B111" s="82">
        <v>55</v>
      </c>
      <c r="C111" s="87">
        <f t="shared" ca="1" si="12"/>
        <v>45435</v>
      </c>
      <c r="D111" s="87">
        <f t="shared" ca="1" si="13"/>
        <v>45466</v>
      </c>
      <c r="E111" s="88">
        <f t="shared" ca="1" si="10"/>
        <v>31</v>
      </c>
      <c r="F111" s="89">
        <f t="shared" si="11"/>
        <v>585907.22712139587</v>
      </c>
      <c r="G111" s="89">
        <f t="shared" ca="1" si="14"/>
        <v>185356.98754771968</v>
      </c>
      <c r="H111" s="89">
        <f t="shared" ca="1" si="15"/>
        <v>400550.2395736762</v>
      </c>
      <c r="I111" s="89">
        <f t="shared" ca="1" si="16"/>
        <v>185356.98754771968</v>
      </c>
      <c r="J111" s="89">
        <f t="shared" ca="1" si="17"/>
        <v>400550.2395736762</v>
      </c>
      <c r="K111" s="89">
        <f t="shared" ca="1" si="18"/>
        <v>14183005.035620635</v>
      </c>
      <c r="L111" s="56"/>
      <c r="M111" s="57">
        <f t="shared" ca="1" si="2"/>
        <v>633907</v>
      </c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</row>
    <row r="112" spans="1:33" s="59" customFormat="1" hidden="1" x14ac:dyDescent="0.25">
      <c r="A112" s="81">
        <v>56</v>
      </c>
      <c r="B112" s="82">
        <v>56</v>
      </c>
      <c r="C112" s="87">
        <f t="shared" ca="1" si="12"/>
        <v>45466</v>
      </c>
      <c r="D112" s="87">
        <f t="shared" ca="1" si="13"/>
        <v>45496</v>
      </c>
      <c r="E112" s="88">
        <f t="shared" ca="1" si="10"/>
        <v>30</v>
      </c>
      <c r="F112" s="89">
        <f t="shared" si="11"/>
        <v>585907.22712139587</v>
      </c>
      <c r="G112" s="89">
        <f t="shared" ca="1" si="14"/>
        <v>174450.96193813381</v>
      </c>
      <c r="H112" s="89">
        <f t="shared" ca="1" si="15"/>
        <v>411456.26518326206</v>
      </c>
      <c r="I112" s="89">
        <f t="shared" ca="1" si="16"/>
        <v>174450.96193813381</v>
      </c>
      <c r="J112" s="89">
        <f t="shared" ca="1" si="17"/>
        <v>411456.26518326206</v>
      </c>
      <c r="K112" s="89">
        <f t="shared" ca="1" si="18"/>
        <v>13771548.770437373</v>
      </c>
      <c r="L112" s="56"/>
      <c r="M112" s="57">
        <f t="shared" ca="1" si="2"/>
        <v>633907</v>
      </c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</row>
    <row r="113" spans="1:33" s="59" customFormat="1" hidden="1" x14ac:dyDescent="0.25">
      <c r="A113" s="81">
        <v>57</v>
      </c>
      <c r="B113" s="82">
        <v>57</v>
      </c>
      <c r="C113" s="87">
        <f t="shared" ca="1" si="12"/>
        <v>45496</v>
      </c>
      <c r="D113" s="87">
        <f t="shared" ca="1" si="13"/>
        <v>45527</v>
      </c>
      <c r="E113" s="88">
        <f t="shared" ca="1" si="10"/>
        <v>31</v>
      </c>
      <c r="F113" s="89">
        <f t="shared" si="11"/>
        <v>585907.22712139587</v>
      </c>
      <c r="G113" s="89">
        <f t="shared" ca="1" si="14"/>
        <v>175036.38487225902</v>
      </c>
      <c r="H113" s="89">
        <f t="shared" ca="1" si="15"/>
        <v>410870.84224913688</v>
      </c>
      <c r="I113" s="89">
        <f t="shared" ca="1" si="16"/>
        <v>175036.38487225902</v>
      </c>
      <c r="J113" s="89">
        <f t="shared" ca="1" si="17"/>
        <v>410870.84224913688</v>
      </c>
      <c r="K113" s="89">
        <f t="shared" ca="1" si="18"/>
        <v>13360677.928188236</v>
      </c>
      <c r="L113" s="56"/>
      <c r="M113" s="57">
        <f t="shared" ca="1" si="2"/>
        <v>633907</v>
      </c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</row>
    <row r="114" spans="1:33" s="59" customFormat="1" hidden="1" x14ac:dyDescent="0.25">
      <c r="A114" s="81">
        <v>58</v>
      </c>
      <c r="B114" s="82">
        <v>58</v>
      </c>
      <c r="C114" s="87">
        <f t="shared" ca="1" si="12"/>
        <v>45527</v>
      </c>
      <c r="D114" s="87">
        <f t="shared" ca="1" si="13"/>
        <v>45558</v>
      </c>
      <c r="E114" s="88">
        <f t="shared" ca="1" si="10"/>
        <v>31</v>
      </c>
      <c r="F114" s="89">
        <f t="shared" si="11"/>
        <v>585907.22712139587</v>
      </c>
      <c r="G114" s="89">
        <f t="shared" ca="1" si="14"/>
        <v>169814.21646727246</v>
      </c>
      <c r="H114" s="89">
        <f t="shared" ca="1" si="15"/>
        <v>416093.01065412338</v>
      </c>
      <c r="I114" s="89">
        <f t="shared" ca="1" si="16"/>
        <v>169814.21646727246</v>
      </c>
      <c r="J114" s="89">
        <f t="shared" ca="1" si="17"/>
        <v>416093.01065412338</v>
      </c>
      <c r="K114" s="89">
        <f t="shared" ca="1" si="18"/>
        <v>12944584.917534113</v>
      </c>
      <c r="L114" s="56"/>
      <c r="M114" s="57">
        <f t="shared" ca="1" si="2"/>
        <v>633907</v>
      </c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</row>
    <row r="115" spans="1:33" s="59" customFormat="1" hidden="1" x14ac:dyDescent="0.25">
      <c r="A115" s="81">
        <v>59</v>
      </c>
      <c r="B115" s="82">
        <v>59</v>
      </c>
      <c r="C115" s="87">
        <f t="shared" ca="1" si="12"/>
        <v>45558</v>
      </c>
      <c r="D115" s="87">
        <f t="shared" ca="1" si="13"/>
        <v>45588</v>
      </c>
      <c r="E115" s="88">
        <f t="shared" ca="1" si="10"/>
        <v>30</v>
      </c>
      <c r="F115" s="89">
        <f t="shared" si="11"/>
        <v>585907.22712139587</v>
      </c>
      <c r="G115" s="89">
        <f t="shared" ca="1" si="14"/>
        <v>159218.39448566959</v>
      </c>
      <c r="H115" s="89">
        <f t="shared" ca="1" si="15"/>
        <v>426688.83263572631</v>
      </c>
      <c r="I115" s="89">
        <f t="shared" ca="1" si="16"/>
        <v>159218.39448566959</v>
      </c>
      <c r="J115" s="89">
        <f t="shared" ca="1" si="17"/>
        <v>426688.83263572631</v>
      </c>
      <c r="K115" s="89">
        <f t="shared" ca="1" si="18"/>
        <v>12517896.084898386</v>
      </c>
      <c r="L115" s="56"/>
      <c r="M115" s="57">
        <f t="shared" ca="1" si="2"/>
        <v>633907</v>
      </c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</row>
    <row r="116" spans="1:33" s="59" customFormat="1" hidden="1" x14ac:dyDescent="0.25">
      <c r="A116" s="81">
        <v>60</v>
      </c>
      <c r="B116" s="82">
        <v>60</v>
      </c>
      <c r="C116" s="87">
        <f t="shared" ca="1" si="12"/>
        <v>45588</v>
      </c>
      <c r="D116" s="87">
        <f t="shared" ca="1" si="13"/>
        <v>45619</v>
      </c>
      <c r="E116" s="88">
        <f t="shared" ca="1" si="10"/>
        <v>31</v>
      </c>
      <c r="F116" s="89">
        <f t="shared" si="11"/>
        <v>585907.22712139587</v>
      </c>
      <c r="G116" s="89">
        <f t="shared" ca="1" si="14"/>
        <v>159102.45923905849</v>
      </c>
      <c r="H116" s="89">
        <f t="shared" ca="1" si="15"/>
        <v>426804.76788233739</v>
      </c>
      <c r="I116" s="89">
        <f t="shared" ca="1" si="16"/>
        <v>159102.45923905849</v>
      </c>
      <c r="J116" s="89">
        <f t="shared" ca="1" si="17"/>
        <v>426804.76788233739</v>
      </c>
      <c r="K116" s="89">
        <f t="shared" ca="1" si="18"/>
        <v>12091091.317016048</v>
      </c>
      <c r="L116" s="56"/>
      <c r="M116" s="57">
        <f t="shared" ca="1" si="2"/>
        <v>633907</v>
      </c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</row>
    <row r="117" spans="1:33" s="59" customFormat="1" hidden="1" x14ac:dyDescent="0.25">
      <c r="A117" s="81">
        <v>61</v>
      </c>
      <c r="B117" s="82">
        <v>61</v>
      </c>
      <c r="C117" s="87">
        <f t="shared" ca="1" si="12"/>
        <v>45619</v>
      </c>
      <c r="D117" s="87">
        <f t="shared" ca="1" si="13"/>
        <v>45649</v>
      </c>
      <c r="E117" s="88">
        <f t="shared" ca="1" si="10"/>
        <v>30</v>
      </c>
      <c r="F117" s="89">
        <f t="shared" si="11"/>
        <v>585907.22712139587</v>
      </c>
      <c r="G117" s="89">
        <f t="shared" ca="1" si="14"/>
        <v>148720.42319929739</v>
      </c>
      <c r="H117" s="89">
        <f t="shared" ca="1" si="15"/>
        <v>437186.80392209848</v>
      </c>
      <c r="I117" s="89">
        <f t="shared" ca="1" si="16"/>
        <v>148720.42319929739</v>
      </c>
      <c r="J117" s="89">
        <f t="shared" ca="1" si="17"/>
        <v>437186.80392209848</v>
      </c>
      <c r="K117" s="89">
        <f t="shared" ca="1" si="18"/>
        <v>11653904.51309395</v>
      </c>
      <c r="L117" s="56"/>
      <c r="M117" s="57">
        <f t="shared" ca="1" si="2"/>
        <v>633907</v>
      </c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</row>
    <row r="118" spans="1:33" s="59" customFormat="1" hidden="1" x14ac:dyDescent="0.25">
      <c r="A118" s="81">
        <v>62</v>
      </c>
      <c r="B118" s="82">
        <v>62</v>
      </c>
      <c r="C118" s="87">
        <f t="shared" ca="1" si="12"/>
        <v>45649</v>
      </c>
      <c r="D118" s="87">
        <f t="shared" ca="1" si="13"/>
        <v>45680</v>
      </c>
      <c r="E118" s="88">
        <f t="shared" ca="1" si="10"/>
        <v>31</v>
      </c>
      <c r="F118" s="89">
        <f t="shared" si="11"/>
        <v>585907.22712139587</v>
      </c>
      <c r="G118" s="89">
        <f t="shared" ca="1" si="14"/>
        <v>148121.1263614241</v>
      </c>
      <c r="H118" s="89">
        <f t="shared" ca="1" si="15"/>
        <v>437786.10075997177</v>
      </c>
      <c r="I118" s="89">
        <f t="shared" ca="1" si="16"/>
        <v>148121.1263614241</v>
      </c>
      <c r="J118" s="89">
        <f t="shared" ca="1" si="17"/>
        <v>437786.10075997177</v>
      </c>
      <c r="K118" s="89">
        <f t="shared" ca="1" si="18"/>
        <v>11216118.412333978</v>
      </c>
      <c r="L118" s="56"/>
      <c r="M118" s="57">
        <f t="shared" ca="1" si="2"/>
        <v>633907</v>
      </c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</row>
    <row r="119" spans="1:33" s="59" customFormat="1" hidden="1" x14ac:dyDescent="0.25">
      <c r="A119" s="81">
        <v>63</v>
      </c>
      <c r="B119" s="82">
        <v>63</v>
      </c>
      <c r="C119" s="87">
        <f t="shared" ca="1" si="12"/>
        <v>45680</v>
      </c>
      <c r="D119" s="87">
        <f t="shared" ca="1" si="13"/>
        <v>45711</v>
      </c>
      <c r="E119" s="88">
        <f t="shared" ca="1" si="10"/>
        <v>31</v>
      </c>
      <c r="F119" s="89">
        <f t="shared" si="11"/>
        <v>585907.22712139587</v>
      </c>
      <c r="G119" s="89">
        <f t="shared" ca="1" si="14"/>
        <v>142556.86502076485</v>
      </c>
      <c r="H119" s="89">
        <f t="shared" ca="1" si="15"/>
        <v>443350.362100631</v>
      </c>
      <c r="I119" s="89">
        <f t="shared" ca="1" si="16"/>
        <v>142556.86502076485</v>
      </c>
      <c r="J119" s="89">
        <f t="shared" ca="1" si="17"/>
        <v>443350.362100631</v>
      </c>
      <c r="K119" s="89">
        <f t="shared" ca="1" si="18"/>
        <v>10772768.050233347</v>
      </c>
      <c r="L119" s="56"/>
      <c r="M119" s="57">
        <f t="shared" ca="1" si="2"/>
        <v>633907</v>
      </c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</row>
    <row r="120" spans="1:33" s="59" customFormat="1" hidden="1" x14ac:dyDescent="0.25">
      <c r="A120" s="81">
        <v>64</v>
      </c>
      <c r="B120" s="82">
        <v>64</v>
      </c>
      <c r="C120" s="87">
        <f t="shared" ca="1" si="12"/>
        <v>45711</v>
      </c>
      <c r="D120" s="87">
        <f t="shared" ca="1" si="13"/>
        <v>45739</v>
      </c>
      <c r="E120" s="88">
        <f t="shared" ca="1" si="10"/>
        <v>28</v>
      </c>
      <c r="F120" s="89">
        <f t="shared" si="11"/>
        <v>585907.22712139587</v>
      </c>
      <c r="G120" s="89">
        <f t="shared" ca="1" si="14"/>
        <v>123671.37721667883</v>
      </c>
      <c r="H120" s="89">
        <f t="shared" ca="1" si="15"/>
        <v>462235.84990471706</v>
      </c>
      <c r="I120" s="89">
        <f t="shared" ca="1" si="16"/>
        <v>123671.37721667883</v>
      </c>
      <c r="J120" s="89">
        <f t="shared" ca="1" si="17"/>
        <v>462235.84990471706</v>
      </c>
      <c r="K120" s="89">
        <f t="shared" ca="1" si="18"/>
        <v>10310532.200328629</v>
      </c>
      <c r="L120" s="56"/>
      <c r="M120" s="57">
        <f t="shared" ca="1" si="2"/>
        <v>633907</v>
      </c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</row>
    <row r="121" spans="1:33" s="59" customFormat="1" hidden="1" x14ac:dyDescent="0.25">
      <c r="A121" s="81">
        <v>65</v>
      </c>
      <c r="B121" s="82">
        <v>65</v>
      </c>
      <c r="C121" s="87">
        <f t="shared" ca="1" si="12"/>
        <v>45739</v>
      </c>
      <c r="D121" s="87">
        <f t="shared" ca="1" si="13"/>
        <v>45770</v>
      </c>
      <c r="E121" s="88">
        <f t="shared" ref="E121:E152" ca="1" si="19">IF(B121&gt;Plazo,"",_xlfn.DAYS(D121,C121))</f>
        <v>31</v>
      </c>
      <c r="F121" s="89">
        <f t="shared" ref="F121:F152" si="20">IF(B121&gt;Plazo,"",$I$16)</f>
        <v>585907.22712139587</v>
      </c>
      <c r="G121" s="89">
        <f t="shared" ca="1" si="14"/>
        <v>131046.86426617687</v>
      </c>
      <c r="H121" s="89">
        <f t="shared" ca="1" si="15"/>
        <v>454860.36285521899</v>
      </c>
      <c r="I121" s="89">
        <f t="shared" ca="1" si="16"/>
        <v>131046.86426617687</v>
      </c>
      <c r="J121" s="89">
        <f t="shared" ca="1" si="17"/>
        <v>454860.36285521899</v>
      </c>
      <c r="K121" s="89">
        <f t="shared" ca="1" si="18"/>
        <v>9855671.8374734111</v>
      </c>
      <c r="L121" s="56"/>
      <c r="M121" s="57">
        <f t="shared" ref="M121:M184" ca="1" si="21">IF(K121&gt;1,CuotaSeg,0)</f>
        <v>633907</v>
      </c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</row>
    <row r="122" spans="1:33" s="59" customFormat="1" hidden="1" x14ac:dyDescent="0.25">
      <c r="A122" s="81">
        <v>66</v>
      </c>
      <c r="B122" s="82">
        <v>66</v>
      </c>
      <c r="C122" s="87">
        <f t="shared" ref="C122:C153" ca="1" si="22">IF(B122&gt;Plazo,"",D121)</f>
        <v>45770</v>
      </c>
      <c r="D122" s="87">
        <f t="shared" ref="D122:D153" ca="1" si="23">IF(B122&gt;Plazo,"",EDATE(D121,1))</f>
        <v>45800</v>
      </c>
      <c r="E122" s="88">
        <f t="shared" ca="1" si="19"/>
        <v>30</v>
      </c>
      <c r="F122" s="89">
        <f t="shared" si="20"/>
        <v>585907.22712139587</v>
      </c>
      <c r="G122" s="89">
        <f t="shared" ref="G122:G153" ca="1" si="24">IF(B122&gt;Plazo,"",(K121*$I$12)/30*E122)</f>
        <v>121224.76360092296</v>
      </c>
      <c r="H122" s="89">
        <f t="shared" ref="H122:H153" ca="1" si="25">IF(B122&gt;Plazo,"",F122-I122)</f>
        <v>464682.46352047293</v>
      </c>
      <c r="I122" s="89">
        <f t="shared" ref="I122:I153" ca="1" si="26">IF(B122&gt;Plazo,"",IF(H121&lt;0,G122-H121,G122))</f>
        <v>121224.76360092296</v>
      </c>
      <c r="J122" s="89">
        <f t="shared" ref="J122:J153" ca="1" si="27">IF(B122&gt;Plazo,"",IF(H122&lt;0,0,(F122-I122)))</f>
        <v>464682.46352047293</v>
      </c>
      <c r="K122" s="89">
        <f t="shared" ref="K122:K153" ca="1" si="28">IF(B122&gt;Plazo,-1,K121-J122)</f>
        <v>9390989.3739529382</v>
      </c>
      <c r="L122" s="56"/>
      <c r="M122" s="57">
        <f t="shared" ca="1" si="21"/>
        <v>633907</v>
      </c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</row>
    <row r="123" spans="1:33" s="59" customFormat="1" hidden="1" x14ac:dyDescent="0.25">
      <c r="A123" s="81">
        <v>67</v>
      </c>
      <c r="B123" s="82">
        <v>67</v>
      </c>
      <c r="C123" s="87">
        <f t="shared" ca="1" si="22"/>
        <v>45800</v>
      </c>
      <c r="D123" s="87">
        <f t="shared" ca="1" si="23"/>
        <v>45831</v>
      </c>
      <c r="E123" s="88">
        <f t="shared" ca="1" si="19"/>
        <v>31</v>
      </c>
      <c r="F123" s="89">
        <f t="shared" si="20"/>
        <v>585907.22712139587</v>
      </c>
      <c r="G123" s="89">
        <f t="shared" ca="1" si="24"/>
        <v>119359.47494294183</v>
      </c>
      <c r="H123" s="89">
        <f t="shared" ca="1" si="25"/>
        <v>466547.75217845407</v>
      </c>
      <c r="I123" s="89">
        <f t="shared" ca="1" si="26"/>
        <v>119359.47494294183</v>
      </c>
      <c r="J123" s="89">
        <f t="shared" ca="1" si="27"/>
        <v>466547.75217845407</v>
      </c>
      <c r="K123" s="89">
        <f t="shared" ca="1" si="28"/>
        <v>8924441.6217744835</v>
      </c>
      <c r="L123" s="56"/>
      <c r="M123" s="57">
        <f t="shared" ca="1" si="21"/>
        <v>633907</v>
      </c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</row>
    <row r="124" spans="1:33" s="59" customFormat="1" hidden="1" x14ac:dyDescent="0.25">
      <c r="A124" s="81">
        <v>68</v>
      </c>
      <c r="B124" s="82">
        <v>68</v>
      </c>
      <c r="C124" s="87">
        <f t="shared" ca="1" si="22"/>
        <v>45831</v>
      </c>
      <c r="D124" s="87">
        <f t="shared" ca="1" si="23"/>
        <v>45861</v>
      </c>
      <c r="E124" s="88">
        <f t="shared" ca="1" si="19"/>
        <v>30</v>
      </c>
      <c r="F124" s="89">
        <f t="shared" si="20"/>
        <v>585907.22712139587</v>
      </c>
      <c r="G124" s="89">
        <f t="shared" ca="1" si="24"/>
        <v>109770.63194782614</v>
      </c>
      <c r="H124" s="89">
        <f t="shared" ca="1" si="25"/>
        <v>476136.59517356975</v>
      </c>
      <c r="I124" s="89">
        <f t="shared" ca="1" si="26"/>
        <v>109770.63194782614</v>
      </c>
      <c r="J124" s="89">
        <f t="shared" ca="1" si="27"/>
        <v>476136.59517356975</v>
      </c>
      <c r="K124" s="89">
        <f t="shared" ca="1" si="28"/>
        <v>8448305.0266009141</v>
      </c>
      <c r="L124" s="56"/>
      <c r="M124" s="57">
        <f t="shared" ca="1" si="21"/>
        <v>633907</v>
      </c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</row>
    <row r="125" spans="1:33" s="59" customFormat="1" hidden="1" x14ac:dyDescent="0.25">
      <c r="A125" s="81">
        <v>69</v>
      </c>
      <c r="B125" s="82">
        <v>69</v>
      </c>
      <c r="C125" s="87">
        <f t="shared" ca="1" si="22"/>
        <v>45861</v>
      </c>
      <c r="D125" s="87">
        <f t="shared" ca="1" si="23"/>
        <v>45892</v>
      </c>
      <c r="E125" s="88">
        <f t="shared" ca="1" si="19"/>
        <v>31</v>
      </c>
      <c r="F125" s="89">
        <f t="shared" si="20"/>
        <v>585907.22712139587</v>
      </c>
      <c r="G125" s="89">
        <f t="shared" ca="1" si="24"/>
        <v>107377.95688809761</v>
      </c>
      <c r="H125" s="89">
        <f t="shared" ca="1" si="25"/>
        <v>478529.27023329824</v>
      </c>
      <c r="I125" s="89">
        <f t="shared" ca="1" si="26"/>
        <v>107377.95688809761</v>
      </c>
      <c r="J125" s="89">
        <f t="shared" ca="1" si="27"/>
        <v>478529.27023329824</v>
      </c>
      <c r="K125" s="89">
        <f t="shared" ca="1" si="28"/>
        <v>7969775.7563676154</v>
      </c>
      <c r="L125" s="56"/>
      <c r="M125" s="57">
        <f t="shared" ca="1" si="21"/>
        <v>633907</v>
      </c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</row>
    <row r="126" spans="1:33" s="59" customFormat="1" hidden="1" x14ac:dyDescent="0.25">
      <c r="A126" s="81">
        <v>70</v>
      </c>
      <c r="B126" s="82">
        <v>70</v>
      </c>
      <c r="C126" s="87">
        <f t="shared" ca="1" si="22"/>
        <v>45892</v>
      </c>
      <c r="D126" s="87">
        <f t="shared" ca="1" si="23"/>
        <v>45923</v>
      </c>
      <c r="E126" s="88">
        <f t="shared" ca="1" si="19"/>
        <v>31</v>
      </c>
      <c r="F126" s="89">
        <f t="shared" si="20"/>
        <v>585907.22712139587</v>
      </c>
      <c r="G126" s="89">
        <f t="shared" ca="1" si="24"/>
        <v>101295.84986343239</v>
      </c>
      <c r="H126" s="89">
        <f t="shared" ca="1" si="25"/>
        <v>484611.37725796347</v>
      </c>
      <c r="I126" s="89">
        <f t="shared" ca="1" si="26"/>
        <v>101295.84986343239</v>
      </c>
      <c r="J126" s="89">
        <f t="shared" ca="1" si="27"/>
        <v>484611.37725796347</v>
      </c>
      <c r="K126" s="89">
        <f t="shared" ca="1" si="28"/>
        <v>7485164.3791096518</v>
      </c>
      <c r="L126" s="56"/>
      <c r="M126" s="57">
        <f t="shared" ca="1" si="21"/>
        <v>633907</v>
      </c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</row>
    <row r="127" spans="1:33" s="59" customFormat="1" hidden="1" x14ac:dyDescent="0.25">
      <c r="A127" s="81">
        <v>71</v>
      </c>
      <c r="B127" s="82">
        <v>71</v>
      </c>
      <c r="C127" s="87">
        <f t="shared" ca="1" si="22"/>
        <v>45923</v>
      </c>
      <c r="D127" s="87">
        <f t="shared" ca="1" si="23"/>
        <v>45953</v>
      </c>
      <c r="E127" s="88">
        <f t="shared" ca="1" si="19"/>
        <v>30</v>
      </c>
      <c r="F127" s="89">
        <f t="shared" si="20"/>
        <v>585907.22712139587</v>
      </c>
      <c r="G127" s="89">
        <f t="shared" ca="1" si="24"/>
        <v>92067.521863048722</v>
      </c>
      <c r="H127" s="89">
        <f t="shared" ca="1" si="25"/>
        <v>493839.70525834715</v>
      </c>
      <c r="I127" s="89">
        <f t="shared" ca="1" si="26"/>
        <v>92067.521863048722</v>
      </c>
      <c r="J127" s="89">
        <f t="shared" ca="1" si="27"/>
        <v>493839.70525834715</v>
      </c>
      <c r="K127" s="89">
        <f t="shared" ca="1" si="28"/>
        <v>6991324.6738513047</v>
      </c>
      <c r="L127" s="56"/>
      <c r="M127" s="57">
        <f t="shared" ca="1" si="21"/>
        <v>633907</v>
      </c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</row>
    <row r="128" spans="1:33" s="59" customFormat="1" hidden="1" x14ac:dyDescent="0.25">
      <c r="A128" s="81">
        <v>72</v>
      </c>
      <c r="B128" s="82">
        <v>72</v>
      </c>
      <c r="C128" s="87">
        <f t="shared" ca="1" si="22"/>
        <v>45953</v>
      </c>
      <c r="D128" s="87">
        <f t="shared" ca="1" si="23"/>
        <v>45984</v>
      </c>
      <c r="E128" s="88">
        <f t="shared" ca="1" si="19"/>
        <v>31</v>
      </c>
      <c r="F128" s="89">
        <f t="shared" si="20"/>
        <v>585907.22712139587</v>
      </c>
      <c r="G128" s="89">
        <f t="shared" ca="1" si="24"/>
        <v>88859.736604650097</v>
      </c>
      <c r="H128" s="89">
        <f t="shared" ca="1" si="25"/>
        <v>497047.49051674578</v>
      </c>
      <c r="I128" s="89">
        <f t="shared" ca="1" si="26"/>
        <v>88859.736604650097</v>
      </c>
      <c r="J128" s="89">
        <f t="shared" ca="1" si="27"/>
        <v>497047.49051674578</v>
      </c>
      <c r="K128" s="89">
        <f t="shared" ca="1" si="28"/>
        <v>6494277.1833345592</v>
      </c>
      <c r="L128" s="56"/>
      <c r="M128" s="57">
        <f t="shared" ca="1" si="21"/>
        <v>633907</v>
      </c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</row>
    <row r="129" spans="1:33" s="59" customFormat="1" hidden="1" x14ac:dyDescent="0.25">
      <c r="A129" s="81">
        <v>73</v>
      </c>
      <c r="B129" s="82">
        <v>73</v>
      </c>
      <c r="C129" s="87">
        <f t="shared" ca="1" si="22"/>
        <v>45984</v>
      </c>
      <c r="D129" s="87">
        <f t="shared" ca="1" si="23"/>
        <v>46014</v>
      </c>
      <c r="E129" s="88">
        <f t="shared" ca="1" si="19"/>
        <v>30</v>
      </c>
      <c r="F129" s="89">
        <f t="shared" si="20"/>
        <v>585907.22712139587</v>
      </c>
      <c r="G129" s="89">
        <f t="shared" ca="1" si="24"/>
        <v>79879.609355015084</v>
      </c>
      <c r="H129" s="89">
        <f t="shared" ca="1" si="25"/>
        <v>506027.61776638078</v>
      </c>
      <c r="I129" s="89">
        <f t="shared" ca="1" si="26"/>
        <v>79879.609355015084</v>
      </c>
      <c r="J129" s="89">
        <f t="shared" ca="1" si="27"/>
        <v>506027.61776638078</v>
      </c>
      <c r="K129" s="89">
        <f t="shared" ca="1" si="28"/>
        <v>5988249.5655681789</v>
      </c>
      <c r="L129" s="56"/>
      <c r="M129" s="57">
        <f t="shared" ca="1" si="21"/>
        <v>633907</v>
      </c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</row>
    <row r="130" spans="1:33" s="59" customFormat="1" hidden="1" x14ac:dyDescent="0.25">
      <c r="A130" s="81">
        <v>74</v>
      </c>
      <c r="B130" s="82">
        <v>74</v>
      </c>
      <c r="C130" s="87">
        <f t="shared" ca="1" si="22"/>
        <v>46014</v>
      </c>
      <c r="D130" s="87">
        <f t="shared" ca="1" si="23"/>
        <v>46045</v>
      </c>
      <c r="E130" s="88">
        <f t="shared" ca="1" si="19"/>
        <v>31</v>
      </c>
      <c r="F130" s="89">
        <f t="shared" si="20"/>
        <v>585907.22712139587</v>
      </c>
      <c r="G130" s="89">
        <f t="shared" ca="1" si="24"/>
        <v>76110.651978371548</v>
      </c>
      <c r="H130" s="89">
        <f t="shared" ca="1" si="25"/>
        <v>509796.57514302433</v>
      </c>
      <c r="I130" s="89">
        <f t="shared" ca="1" si="26"/>
        <v>76110.651978371548</v>
      </c>
      <c r="J130" s="89">
        <f t="shared" ca="1" si="27"/>
        <v>509796.57514302433</v>
      </c>
      <c r="K130" s="89">
        <f t="shared" ca="1" si="28"/>
        <v>5478452.9904251546</v>
      </c>
      <c r="L130" s="56"/>
      <c r="M130" s="57">
        <f t="shared" ca="1" si="21"/>
        <v>633907</v>
      </c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</row>
    <row r="131" spans="1:33" s="59" customFormat="1" hidden="1" x14ac:dyDescent="0.25">
      <c r="A131" s="81">
        <v>75</v>
      </c>
      <c r="B131" s="82">
        <v>75</v>
      </c>
      <c r="C131" s="87">
        <f t="shared" ca="1" si="22"/>
        <v>46045</v>
      </c>
      <c r="D131" s="87">
        <f t="shared" ca="1" si="23"/>
        <v>46076</v>
      </c>
      <c r="E131" s="88">
        <f t="shared" ca="1" si="19"/>
        <v>31</v>
      </c>
      <c r="F131" s="89">
        <f t="shared" si="20"/>
        <v>585907.22712139587</v>
      </c>
      <c r="G131" s="89">
        <f t="shared" ca="1" si="24"/>
        <v>69631.137508303727</v>
      </c>
      <c r="H131" s="89">
        <f t="shared" ca="1" si="25"/>
        <v>516276.08961309213</v>
      </c>
      <c r="I131" s="89">
        <f t="shared" ca="1" si="26"/>
        <v>69631.137508303727</v>
      </c>
      <c r="J131" s="89">
        <f t="shared" ca="1" si="27"/>
        <v>516276.08961309213</v>
      </c>
      <c r="K131" s="89">
        <f t="shared" ca="1" si="28"/>
        <v>4962176.9008120624</v>
      </c>
      <c r="L131" s="56"/>
      <c r="M131" s="57">
        <f t="shared" ca="1" si="21"/>
        <v>633907</v>
      </c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</row>
    <row r="132" spans="1:33" s="59" customFormat="1" hidden="1" x14ac:dyDescent="0.25">
      <c r="A132" s="81">
        <v>76</v>
      </c>
      <c r="B132" s="82">
        <v>76</v>
      </c>
      <c r="C132" s="87">
        <f t="shared" ca="1" si="22"/>
        <v>46076</v>
      </c>
      <c r="D132" s="87">
        <f t="shared" ca="1" si="23"/>
        <v>46104</v>
      </c>
      <c r="E132" s="88">
        <f t="shared" ca="1" si="19"/>
        <v>28</v>
      </c>
      <c r="F132" s="89">
        <f t="shared" si="20"/>
        <v>585907.22712139587</v>
      </c>
      <c r="G132" s="89">
        <f t="shared" ca="1" si="24"/>
        <v>56965.79082132248</v>
      </c>
      <c r="H132" s="89">
        <f t="shared" ca="1" si="25"/>
        <v>528941.4363000734</v>
      </c>
      <c r="I132" s="89">
        <f t="shared" ca="1" si="26"/>
        <v>56965.79082132248</v>
      </c>
      <c r="J132" s="89">
        <f t="shared" ca="1" si="27"/>
        <v>528941.4363000734</v>
      </c>
      <c r="K132" s="89">
        <f t="shared" ca="1" si="28"/>
        <v>4433235.4645119887</v>
      </c>
      <c r="L132" s="56"/>
      <c r="M132" s="57">
        <f t="shared" ca="1" si="21"/>
        <v>633907</v>
      </c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</row>
    <row r="133" spans="1:33" s="59" customFormat="1" hidden="1" x14ac:dyDescent="0.25">
      <c r="A133" s="81">
        <v>77</v>
      </c>
      <c r="B133" s="82">
        <v>77</v>
      </c>
      <c r="C133" s="87">
        <f t="shared" ca="1" si="22"/>
        <v>46104</v>
      </c>
      <c r="D133" s="87">
        <f t="shared" ca="1" si="23"/>
        <v>46135</v>
      </c>
      <c r="E133" s="88">
        <f t="shared" ca="1" si="19"/>
        <v>31</v>
      </c>
      <c r="F133" s="89">
        <f t="shared" si="20"/>
        <v>585907.22712139587</v>
      </c>
      <c r="G133" s="89">
        <f t="shared" ca="1" si="24"/>
        <v>56346.422753947372</v>
      </c>
      <c r="H133" s="89">
        <f t="shared" ca="1" si="25"/>
        <v>529560.80436744855</v>
      </c>
      <c r="I133" s="89">
        <f t="shared" ca="1" si="26"/>
        <v>56346.422753947372</v>
      </c>
      <c r="J133" s="89">
        <f t="shared" ca="1" si="27"/>
        <v>529560.80436744855</v>
      </c>
      <c r="K133" s="89">
        <f t="shared" ca="1" si="28"/>
        <v>3903674.66014454</v>
      </c>
      <c r="L133" s="56"/>
      <c r="M133" s="57">
        <f t="shared" ca="1" si="21"/>
        <v>633907</v>
      </c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</row>
    <row r="134" spans="1:33" s="59" customFormat="1" hidden="1" x14ac:dyDescent="0.25">
      <c r="A134" s="81">
        <v>78</v>
      </c>
      <c r="B134" s="82">
        <v>78</v>
      </c>
      <c r="C134" s="87">
        <f t="shared" ca="1" si="22"/>
        <v>46135</v>
      </c>
      <c r="D134" s="87">
        <f t="shared" ca="1" si="23"/>
        <v>46165</v>
      </c>
      <c r="E134" s="88">
        <f t="shared" ca="1" si="19"/>
        <v>30</v>
      </c>
      <c r="F134" s="89">
        <f t="shared" si="20"/>
        <v>585907.22712139587</v>
      </c>
      <c r="G134" s="89">
        <f t="shared" ca="1" si="24"/>
        <v>48015.198319777846</v>
      </c>
      <c r="H134" s="89">
        <f t="shared" ca="1" si="25"/>
        <v>537892.02880161803</v>
      </c>
      <c r="I134" s="89">
        <f t="shared" ca="1" si="26"/>
        <v>48015.198319777846</v>
      </c>
      <c r="J134" s="89">
        <f t="shared" ca="1" si="27"/>
        <v>537892.02880161803</v>
      </c>
      <c r="K134" s="89">
        <f t="shared" ca="1" si="28"/>
        <v>3365782.6313429219</v>
      </c>
      <c r="L134" s="56"/>
      <c r="M134" s="57">
        <f t="shared" ca="1" si="21"/>
        <v>633907</v>
      </c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</row>
    <row r="135" spans="1:33" s="59" customFormat="1" hidden="1" x14ac:dyDescent="0.25">
      <c r="A135" s="81">
        <v>79</v>
      </c>
      <c r="B135" s="82">
        <v>79</v>
      </c>
      <c r="C135" s="87">
        <f t="shared" ca="1" si="22"/>
        <v>46165</v>
      </c>
      <c r="D135" s="87">
        <f t="shared" ca="1" si="23"/>
        <v>46196</v>
      </c>
      <c r="E135" s="88">
        <f t="shared" ca="1" si="19"/>
        <v>31</v>
      </c>
      <c r="F135" s="89">
        <f t="shared" si="20"/>
        <v>585907.22712139587</v>
      </c>
      <c r="G135" s="89">
        <f t="shared" ca="1" si="24"/>
        <v>42779.097244368546</v>
      </c>
      <c r="H135" s="89">
        <f t="shared" ca="1" si="25"/>
        <v>543128.12987702736</v>
      </c>
      <c r="I135" s="89">
        <f t="shared" ca="1" si="26"/>
        <v>42779.097244368546</v>
      </c>
      <c r="J135" s="89">
        <f t="shared" ca="1" si="27"/>
        <v>543128.12987702736</v>
      </c>
      <c r="K135" s="89">
        <f t="shared" ca="1" si="28"/>
        <v>2822654.5014658943</v>
      </c>
      <c r="L135" s="56"/>
      <c r="M135" s="57">
        <f t="shared" ca="1" si="21"/>
        <v>633907</v>
      </c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</row>
    <row r="136" spans="1:33" s="59" customFormat="1" hidden="1" x14ac:dyDescent="0.25">
      <c r="A136" s="81">
        <v>80</v>
      </c>
      <c r="B136" s="82">
        <v>80</v>
      </c>
      <c r="C136" s="87">
        <f t="shared" ca="1" si="22"/>
        <v>46196</v>
      </c>
      <c r="D136" s="87">
        <f t="shared" ca="1" si="23"/>
        <v>46226</v>
      </c>
      <c r="E136" s="88">
        <f t="shared" ca="1" si="19"/>
        <v>30</v>
      </c>
      <c r="F136" s="89">
        <f t="shared" si="20"/>
        <v>585907.22712139587</v>
      </c>
      <c r="G136" s="89">
        <f t="shared" ca="1" si="24"/>
        <v>34718.650368030503</v>
      </c>
      <c r="H136" s="89">
        <f t="shared" ca="1" si="25"/>
        <v>551188.57675336534</v>
      </c>
      <c r="I136" s="89">
        <f t="shared" ca="1" si="26"/>
        <v>34718.650368030503</v>
      </c>
      <c r="J136" s="89">
        <f t="shared" ca="1" si="27"/>
        <v>551188.57675336534</v>
      </c>
      <c r="K136" s="89">
        <f t="shared" ca="1" si="28"/>
        <v>2271465.9247125289</v>
      </c>
      <c r="L136" s="56"/>
      <c r="M136" s="57">
        <f t="shared" ca="1" si="21"/>
        <v>633907</v>
      </c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</row>
    <row r="137" spans="1:33" s="59" customFormat="1" hidden="1" x14ac:dyDescent="0.25">
      <c r="A137" s="81">
        <v>81</v>
      </c>
      <c r="B137" s="82">
        <v>81</v>
      </c>
      <c r="C137" s="87">
        <f t="shared" ca="1" si="22"/>
        <v>46226</v>
      </c>
      <c r="D137" s="87">
        <f t="shared" ca="1" si="23"/>
        <v>46257</v>
      </c>
      <c r="E137" s="88">
        <f t="shared" ca="1" si="19"/>
        <v>31</v>
      </c>
      <c r="F137" s="89">
        <f t="shared" si="20"/>
        <v>585907.22712139587</v>
      </c>
      <c r="G137" s="89">
        <f t="shared" ca="1" si="24"/>
        <v>28870.331903096245</v>
      </c>
      <c r="H137" s="89">
        <f t="shared" ca="1" si="25"/>
        <v>557036.89521829959</v>
      </c>
      <c r="I137" s="89">
        <f t="shared" ca="1" si="26"/>
        <v>28870.331903096245</v>
      </c>
      <c r="J137" s="89">
        <f t="shared" ca="1" si="27"/>
        <v>557036.89521829959</v>
      </c>
      <c r="K137" s="89">
        <f t="shared" ca="1" si="28"/>
        <v>1714429.0294942292</v>
      </c>
      <c r="L137" s="56"/>
      <c r="M137" s="57">
        <f t="shared" ca="1" si="21"/>
        <v>633907</v>
      </c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</row>
    <row r="138" spans="1:33" s="59" customFormat="1" hidden="1" x14ac:dyDescent="0.25">
      <c r="A138" s="81">
        <v>82</v>
      </c>
      <c r="B138" s="82">
        <v>82</v>
      </c>
      <c r="C138" s="87">
        <f t="shared" ca="1" si="22"/>
        <v>46257</v>
      </c>
      <c r="D138" s="87">
        <f t="shared" ca="1" si="23"/>
        <v>46288</v>
      </c>
      <c r="E138" s="88">
        <f t="shared" ca="1" si="19"/>
        <v>31</v>
      </c>
      <c r="F138" s="89">
        <f t="shared" si="20"/>
        <v>585907.22712139587</v>
      </c>
      <c r="G138" s="89">
        <f t="shared" ca="1" si="24"/>
        <v>21790.392964871655</v>
      </c>
      <c r="H138" s="89">
        <f t="shared" ca="1" si="25"/>
        <v>564116.83415652427</v>
      </c>
      <c r="I138" s="89">
        <f t="shared" ca="1" si="26"/>
        <v>21790.392964871655</v>
      </c>
      <c r="J138" s="89">
        <f t="shared" ca="1" si="27"/>
        <v>564116.83415652427</v>
      </c>
      <c r="K138" s="89">
        <f t="shared" ca="1" si="28"/>
        <v>1150312.1953377048</v>
      </c>
      <c r="L138" s="56"/>
      <c r="M138" s="57">
        <f t="shared" ca="1" si="21"/>
        <v>633907</v>
      </c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</row>
    <row r="139" spans="1:33" s="59" customFormat="1" hidden="1" x14ac:dyDescent="0.25">
      <c r="A139" s="81">
        <v>83</v>
      </c>
      <c r="B139" s="82">
        <v>83</v>
      </c>
      <c r="C139" s="87">
        <f t="shared" ca="1" si="22"/>
        <v>46288</v>
      </c>
      <c r="D139" s="87">
        <f t="shared" ca="1" si="23"/>
        <v>46318</v>
      </c>
      <c r="E139" s="88">
        <f t="shared" ca="1" si="19"/>
        <v>30</v>
      </c>
      <c r="F139" s="89">
        <f t="shared" si="20"/>
        <v>585907.22712139587</v>
      </c>
      <c r="G139" s="89">
        <f t="shared" ca="1" si="24"/>
        <v>14148.840002653769</v>
      </c>
      <c r="H139" s="89">
        <f t="shared" ca="1" si="25"/>
        <v>571758.3871187421</v>
      </c>
      <c r="I139" s="89">
        <f t="shared" ca="1" si="26"/>
        <v>14148.840002653769</v>
      </c>
      <c r="J139" s="89">
        <f t="shared" ca="1" si="27"/>
        <v>571758.3871187421</v>
      </c>
      <c r="K139" s="89">
        <f t="shared" ca="1" si="28"/>
        <v>578553.80821896275</v>
      </c>
      <c r="L139" s="56"/>
      <c r="M139" s="57">
        <f t="shared" ca="1" si="21"/>
        <v>633907</v>
      </c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</row>
    <row r="140" spans="1:33" s="59" customFormat="1" hidden="1" x14ac:dyDescent="0.25">
      <c r="A140" s="81">
        <v>84</v>
      </c>
      <c r="B140" s="82">
        <v>84</v>
      </c>
      <c r="C140" s="87">
        <f t="shared" ca="1" si="22"/>
        <v>46318</v>
      </c>
      <c r="D140" s="87">
        <f t="shared" ca="1" si="23"/>
        <v>46349</v>
      </c>
      <c r="E140" s="88">
        <f t="shared" ca="1" si="19"/>
        <v>31</v>
      </c>
      <c r="F140" s="89">
        <f t="shared" si="20"/>
        <v>585907.22712139587</v>
      </c>
      <c r="G140" s="89">
        <f t="shared" ca="1" si="24"/>
        <v>7353.4189024630159</v>
      </c>
      <c r="H140" s="89">
        <f t="shared" ca="1" si="25"/>
        <v>578553.80821893283</v>
      </c>
      <c r="I140" s="89">
        <f t="shared" ca="1" si="26"/>
        <v>7353.4189024630159</v>
      </c>
      <c r="J140" s="89">
        <f t="shared" ca="1" si="27"/>
        <v>578553.80821893283</v>
      </c>
      <c r="K140" s="89">
        <f t="shared" ca="1" si="28"/>
        <v>2.9918737709522247E-8</v>
      </c>
      <c r="L140" s="56"/>
      <c r="M140" s="57">
        <f t="shared" ca="1" si="21"/>
        <v>0</v>
      </c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</row>
    <row r="141" spans="1:33" s="59" customFormat="1" hidden="1" x14ac:dyDescent="0.25">
      <c r="A141" s="81">
        <v>85</v>
      </c>
      <c r="B141" s="82">
        <v>85</v>
      </c>
      <c r="C141" s="87" t="str">
        <f t="shared" si="22"/>
        <v/>
      </c>
      <c r="D141" s="87" t="str">
        <f t="shared" si="23"/>
        <v/>
      </c>
      <c r="E141" s="88" t="str">
        <f t="shared" si="19"/>
        <v/>
      </c>
      <c r="F141" s="89" t="str">
        <f t="shared" si="20"/>
        <v/>
      </c>
      <c r="G141" s="89" t="str">
        <f t="shared" si="24"/>
        <v/>
      </c>
      <c r="H141" s="89" t="str">
        <f t="shared" si="25"/>
        <v/>
      </c>
      <c r="I141" s="89" t="str">
        <f t="shared" si="26"/>
        <v/>
      </c>
      <c r="J141" s="89" t="str">
        <f t="shared" si="27"/>
        <v/>
      </c>
      <c r="K141" s="89">
        <f t="shared" si="28"/>
        <v>-1</v>
      </c>
      <c r="L141" s="56"/>
      <c r="M141" s="57">
        <f t="shared" si="21"/>
        <v>0</v>
      </c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</row>
    <row r="142" spans="1:33" s="59" customFormat="1" hidden="1" x14ac:dyDescent="0.25">
      <c r="A142" s="81">
        <v>86</v>
      </c>
      <c r="B142" s="82">
        <v>86</v>
      </c>
      <c r="C142" s="87" t="str">
        <f t="shared" si="22"/>
        <v/>
      </c>
      <c r="D142" s="87" t="str">
        <f t="shared" si="23"/>
        <v/>
      </c>
      <c r="E142" s="88" t="str">
        <f t="shared" si="19"/>
        <v/>
      </c>
      <c r="F142" s="89" t="str">
        <f t="shared" si="20"/>
        <v/>
      </c>
      <c r="G142" s="89" t="str">
        <f t="shared" si="24"/>
        <v/>
      </c>
      <c r="H142" s="89" t="str">
        <f t="shared" si="25"/>
        <v/>
      </c>
      <c r="I142" s="89" t="str">
        <f t="shared" si="26"/>
        <v/>
      </c>
      <c r="J142" s="89" t="str">
        <f t="shared" si="27"/>
        <v/>
      </c>
      <c r="K142" s="89">
        <f t="shared" si="28"/>
        <v>-1</v>
      </c>
      <c r="L142" s="56"/>
      <c r="M142" s="57">
        <f t="shared" si="21"/>
        <v>0</v>
      </c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</row>
    <row r="143" spans="1:33" s="59" customFormat="1" hidden="1" x14ac:dyDescent="0.25">
      <c r="A143" s="81">
        <v>87</v>
      </c>
      <c r="B143" s="82">
        <v>87</v>
      </c>
      <c r="C143" s="87" t="str">
        <f t="shared" si="22"/>
        <v/>
      </c>
      <c r="D143" s="87" t="str">
        <f t="shared" si="23"/>
        <v/>
      </c>
      <c r="E143" s="88" t="str">
        <f t="shared" si="19"/>
        <v/>
      </c>
      <c r="F143" s="89" t="str">
        <f t="shared" si="20"/>
        <v/>
      </c>
      <c r="G143" s="89" t="str">
        <f t="shared" si="24"/>
        <v/>
      </c>
      <c r="H143" s="89" t="str">
        <f t="shared" si="25"/>
        <v/>
      </c>
      <c r="I143" s="89" t="str">
        <f t="shared" si="26"/>
        <v/>
      </c>
      <c r="J143" s="89" t="str">
        <f t="shared" si="27"/>
        <v/>
      </c>
      <c r="K143" s="89">
        <f t="shared" si="28"/>
        <v>-1</v>
      </c>
      <c r="L143" s="56"/>
      <c r="M143" s="57">
        <f t="shared" si="21"/>
        <v>0</v>
      </c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</row>
    <row r="144" spans="1:33" s="59" customFormat="1" hidden="1" x14ac:dyDescent="0.25">
      <c r="A144" s="81">
        <v>88</v>
      </c>
      <c r="B144" s="82">
        <v>88</v>
      </c>
      <c r="C144" s="87" t="str">
        <f t="shared" si="22"/>
        <v/>
      </c>
      <c r="D144" s="87" t="str">
        <f t="shared" si="23"/>
        <v/>
      </c>
      <c r="E144" s="88" t="str">
        <f t="shared" si="19"/>
        <v/>
      </c>
      <c r="F144" s="89" t="str">
        <f t="shared" si="20"/>
        <v/>
      </c>
      <c r="G144" s="89" t="str">
        <f t="shared" si="24"/>
        <v/>
      </c>
      <c r="H144" s="89" t="str">
        <f t="shared" si="25"/>
        <v/>
      </c>
      <c r="I144" s="89" t="str">
        <f t="shared" si="26"/>
        <v/>
      </c>
      <c r="J144" s="89" t="str">
        <f t="shared" si="27"/>
        <v/>
      </c>
      <c r="K144" s="89">
        <f t="shared" si="28"/>
        <v>-1</v>
      </c>
      <c r="L144" s="56"/>
      <c r="M144" s="57">
        <f t="shared" si="21"/>
        <v>0</v>
      </c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</row>
    <row r="145" spans="1:33" s="59" customFormat="1" hidden="1" x14ac:dyDescent="0.25">
      <c r="A145" s="81">
        <v>89</v>
      </c>
      <c r="B145" s="82">
        <v>89</v>
      </c>
      <c r="C145" s="87" t="str">
        <f t="shared" si="22"/>
        <v/>
      </c>
      <c r="D145" s="87" t="str">
        <f t="shared" si="23"/>
        <v/>
      </c>
      <c r="E145" s="88" t="str">
        <f t="shared" si="19"/>
        <v/>
      </c>
      <c r="F145" s="89" t="str">
        <f t="shared" si="20"/>
        <v/>
      </c>
      <c r="G145" s="89" t="str">
        <f t="shared" si="24"/>
        <v/>
      </c>
      <c r="H145" s="89" t="str">
        <f t="shared" si="25"/>
        <v/>
      </c>
      <c r="I145" s="89" t="str">
        <f t="shared" si="26"/>
        <v/>
      </c>
      <c r="J145" s="89" t="str">
        <f t="shared" si="27"/>
        <v/>
      </c>
      <c r="K145" s="89">
        <f t="shared" si="28"/>
        <v>-1</v>
      </c>
      <c r="L145" s="56"/>
      <c r="M145" s="57">
        <f t="shared" si="21"/>
        <v>0</v>
      </c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</row>
    <row r="146" spans="1:33" s="59" customFormat="1" hidden="1" x14ac:dyDescent="0.25">
      <c r="A146" s="81">
        <v>90</v>
      </c>
      <c r="B146" s="82">
        <v>90</v>
      </c>
      <c r="C146" s="87" t="str">
        <f t="shared" si="22"/>
        <v/>
      </c>
      <c r="D146" s="87" t="str">
        <f t="shared" si="23"/>
        <v/>
      </c>
      <c r="E146" s="88" t="str">
        <f t="shared" si="19"/>
        <v/>
      </c>
      <c r="F146" s="89" t="str">
        <f t="shared" si="20"/>
        <v/>
      </c>
      <c r="G146" s="89" t="str">
        <f t="shared" si="24"/>
        <v/>
      </c>
      <c r="H146" s="89" t="str">
        <f t="shared" si="25"/>
        <v/>
      </c>
      <c r="I146" s="89" t="str">
        <f t="shared" si="26"/>
        <v/>
      </c>
      <c r="J146" s="89" t="str">
        <f t="shared" si="27"/>
        <v/>
      </c>
      <c r="K146" s="89">
        <f t="shared" si="28"/>
        <v>-1</v>
      </c>
      <c r="L146" s="56"/>
      <c r="M146" s="57">
        <f t="shared" si="21"/>
        <v>0</v>
      </c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</row>
    <row r="147" spans="1:33" s="59" customFormat="1" hidden="1" x14ac:dyDescent="0.25">
      <c r="A147" s="81">
        <v>91</v>
      </c>
      <c r="B147" s="82">
        <v>91</v>
      </c>
      <c r="C147" s="87" t="str">
        <f t="shared" si="22"/>
        <v/>
      </c>
      <c r="D147" s="87" t="str">
        <f t="shared" si="23"/>
        <v/>
      </c>
      <c r="E147" s="88" t="str">
        <f t="shared" si="19"/>
        <v/>
      </c>
      <c r="F147" s="89" t="str">
        <f t="shared" si="20"/>
        <v/>
      </c>
      <c r="G147" s="89" t="str">
        <f t="shared" si="24"/>
        <v/>
      </c>
      <c r="H147" s="89" t="str">
        <f t="shared" si="25"/>
        <v/>
      </c>
      <c r="I147" s="89" t="str">
        <f t="shared" si="26"/>
        <v/>
      </c>
      <c r="J147" s="89" t="str">
        <f t="shared" si="27"/>
        <v/>
      </c>
      <c r="K147" s="89">
        <f t="shared" si="28"/>
        <v>-1</v>
      </c>
      <c r="L147" s="56"/>
      <c r="M147" s="57">
        <f t="shared" si="21"/>
        <v>0</v>
      </c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</row>
    <row r="148" spans="1:33" s="59" customFormat="1" hidden="1" x14ac:dyDescent="0.25">
      <c r="A148" s="81">
        <v>92</v>
      </c>
      <c r="B148" s="82">
        <v>92</v>
      </c>
      <c r="C148" s="87" t="str">
        <f t="shared" si="22"/>
        <v/>
      </c>
      <c r="D148" s="87" t="str">
        <f t="shared" si="23"/>
        <v/>
      </c>
      <c r="E148" s="88" t="str">
        <f t="shared" si="19"/>
        <v/>
      </c>
      <c r="F148" s="89" t="str">
        <f t="shared" si="20"/>
        <v/>
      </c>
      <c r="G148" s="89" t="str">
        <f t="shared" si="24"/>
        <v/>
      </c>
      <c r="H148" s="89" t="str">
        <f t="shared" si="25"/>
        <v/>
      </c>
      <c r="I148" s="89" t="str">
        <f t="shared" si="26"/>
        <v/>
      </c>
      <c r="J148" s="89" t="str">
        <f t="shared" si="27"/>
        <v/>
      </c>
      <c r="K148" s="89">
        <f t="shared" si="28"/>
        <v>-1</v>
      </c>
      <c r="L148" s="56"/>
      <c r="M148" s="57">
        <f t="shared" si="21"/>
        <v>0</v>
      </c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</row>
    <row r="149" spans="1:33" s="59" customFormat="1" hidden="1" x14ac:dyDescent="0.25">
      <c r="A149" s="81">
        <v>93</v>
      </c>
      <c r="B149" s="82">
        <v>93</v>
      </c>
      <c r="C149" s="87" t="str">
        <f t="shared" si="22"/>
        <v/>
      </c>
      <c r="D149" s="87" t="str">
        <f t="shared" si="23"/>
        <v/>
      </c>
      <c r="E149" s="88" t="str">
        <f t="shared" si="19"/>
        <v/>
      </c>
      <c r="F149" s="89" t="str">
        <f t="shared" si="20"/>
        <v/>
      </c>
      <c r="G149" s="89" t="str">
        <f t="shared" si="24"/>
        <v/>
      </c>
      <c r="H149" s="89" t="str">
        <f t="shared" si="25"/>
        <v/>
      </c>
      <c r="I149" s="89" t="str">
        <f t="shared" si="26"/>
        <v/>
      </c>
      <c r="J149" s="89" t="str">
        <f t="shared" si="27"/>
        <v/>
      </c>
      <c r="K149" s="89">
        <f t="shared" si="28"/>
        <v>-1</v>
      </c>
      <c r="L149" s="56"/>
      <c r="M149" s="57">
        <f t="shared" si="21"/>
        <v>0</v>
      </c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</row>
    <row r="150" spans="1:33" s="59" customFormat="1" hidden="1" x14ac:dyDescent="0.25">
      <c r="A150" s="81">
        <v>94</v>
      </c>
      <c r="B150" s="82">
        <v>94</v>
      </c>
      <c r="C150" s="87" t="str">
        <f t="shared" si="22"/>
        <v/>
      </c>
      <c r="D150" s="87" t="str">
        <f t="shared" si="23"/>
        <v/>
      </c>
      <c r="E150" s="88" t="str">
        <f t="shared" si="19"/>
        <v/>
      </c>
      <c r="F150" s="89" t="str">
        <f t="shared" si="20"/>
        <v/>
      </c>
      <c r="G150" s="89" t="str">
        <f t="shared" si="24"/>
        <v/>
      </c>
      <c r="H150" s="89" t="str">
        <f t="shared" si="25"/>
        <v/>
      </c>
      <c r="I150" s="89" t="str">
        <f t="shared" si="26"/>
        <v/>
      </c>
      <c r="J150" s="89" t="str">
        <f t="shared" si="27"/>
        <v/>
      </c>
      <c r="K150" s="89">
        <f t="shared" si="28"/>
        <v>-1</v>
      </c>
      <c r="L150" s="56"/>
      <c r="M150" s="57">
        <f t="shared" si="21"/>
        <v>0</v>
      </c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</row>
    <row r="151" spans="1:33" s="59" customFormat="1" hidden="1" x14ac:dyDescent="0.25">
      <c r="A151" s="81">
        <v>95</v>
      </c>
      <c r="B151" s="82">
        <v>95</v>
      </c>
      <c r="C151" s="87" t="str">
        <f t="shared" si="22"/>
        <v/>
      </c>
      <c r="D151" s="87" t="str">
        <f t="shared" si="23"/>
        <v/>
      </c>
      <c r="E151" s="88" t="str">
        <f t="shared" si="19"/>
        <v/>
      </c>
      <c r="F151" s="89" t="str">
        <f t="shared" si="20"/>
        <v/>
      </c>
      <c r="G151" s="89" t="str">
        <f t="shared" si="24"/>
        <v/>
      </c>
      <c r="H151" s="89" t="str">
        <f t="shared" si="25"/>
        <v/>
      </c>
      <c r="I151" s="89" t="str">
        <f t="shared" si="26"/>
        <v/>
      </c>
      <c r="J151" s="89" t="str">
        <f t="shared" si="27"/>
        <v/>
      </c>
      <c r="K151" s="89">
        <f t="shared" si="28"/>
        <v>-1</v>
      </c>
      <c r="L151" s="56"/>
      <c r="M151" s="57">
        <f t="shared" si="21"/>
        <v>0</v>
      </c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</row>
    <row r="152" spans="1:33" s="59" customFormat="1" hidden="1" x14ac:dyDescent="0.25">
      <c r="A152" s="81">
        <v>96</v>
      </c>
      <c r="B152" s="82">
        <v>96</v>
      </c>
      <c r="C152" s="87" t="str">
        <f t="shared" si="22"/>
        <v/>
      </c>
      <c r="D152" s="87" t="str">
        <f t="shared" si="23"/>
        <v/>
      </c>
      <c r="E152" s="88" t="str">
        <f t="shared" si="19"/>
        <v/>
      </c>
      <c r="F152" s="89" t="str">
        <f t="shared" si="20"/>
        <v/>
      </c>
      <c r="G152" s="89" t="str">
        <f t="shared" si="24"/>
        <v/>
      </c>
      <c r="H152" s="89" t="str">
        <f t="shared" si="25"/>
        <v/>
      </c>
      <c r="I152" s="89" t="str">
        <f t="shared" si="26"/>
        <v/>
      </c>
      <c r="J152" s="89" t="str">
        <f t="shared" si="27"/>
        <v/>
      </c>
      <c r="K152" s="89">
        <f t="shared" si="28"/>
        <v>-1</v>
      </c>
      <c r="L152" s="56"/>
      <c r="M152" s="57">
        <f t="shared" si="21"/>
        <v>0</v>
      </c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</row>
    <row r="153" spans="1:33" s="59" customFormat="1" hidden="1" x14ac:dyDescent="0.25">
      <c r="A153" s="81">
        <v>97</v>
      </c>
      <c r="B153" s="82">
        <v>97</v>
      </c>
      <c r="C153" s="87" t="str">
        <f t="shared" si="22"/>
        <v/>
      </c>
      <c r="D153" s="87" t="str">
        <f t="shared" si="23"/>
        <v/>
      </c>
      <c r="E153" s="88" t="str">
        <f t="shared" ref="E153:E176" si="29">IF(B153&gt;Plazo,"",_xlfn.DAYS(D153,C153))</f>
        <v/>
      </c>
      <c r="F153" s="89" t="str">
        <f t="shared" ref="F153:F176" si="30">IF(B153&gt;Plazo,"",$I$16)</f>
        <v/>
      </c>
      <c r="G153" s="89" t="str">
        <f t="shared" si="24"/>
        <v/>
      </c>
      <c r="H153" s="89" t="str">
        <f t="shared" si="25"/>
        <v/>
      </c>
      <c r="I153" s="89" t="str">
        <f t="shared" si="26"/>
        <v/>
      </c>
      <c r="J153" s="89" t="str">
        <f t="shared" si="27"/>
        <v/>
      </c>
      <c r="K153" s="89">
        <f t="shared" si="28"/>
        <v>-1</v>
      </c>
      <c r="L153" s="56"/>
      <c r="M153" s="57">
        <f t="shared" si="21"/>
        <v>0</v>
      </c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</row>
    <row r="154" spans="1:33" s="59" customFormat="1" hidden="1" x14ac:dyDescent="0.25">
      <c r="A154" s="81">
        <v>98</v>
      </c>
      <c r="B154" s="82">
        <v>98</v>
      </c>
      <c r="C154" s="87" t="str">
        <f t="shared" ref="C154:C176" si="31">IF(B154&gt;Plazo,"",D153)</f>
        <v/>
      </c>
      <c r="D154" s="87" t="str">
        <f t="shared" ref="D154:D176" si="32">IF(B154&gt;Plazo,"",EDATE(D153,1))</f>
        <v/>
      </c>
      <c r="E154" s="88" t="str">
        <f t="shared" si="29"/>
        <v/>
      </c>
      <c r="F154" s="89" t="str">
        <f t="shared" si="30"/>
        <v/>
      </c>
      <c r="G154" s="89" t="str">
        <f t="shared" ref="G154:G176" si="33">IF(B154&gt;Plazo,"",(K153*$I$12)/30*E154)</f>
        <v/>
      </c>
      <c r="H154" s="89" t="str">
        <f t="shared" ref="H154:H176" si="34">IF(B154&gt;Plazo,"",F154-I154)</f>
        <v/>
      </c>
      <c r="I154" s="89" t="str">
        <f t="shared" ref="I154:I176" si="35">IF(B154&gt;Plazo,"",IF(H153&lt;0,G154-H153,G154))</f>
        <v/>
      </c>
      <c r="J154" s="89" t="str">
        <f t="shared" ref="J154:J176" si="36">IF(B154&gt;Plazo,"",IF(H154&lt;0,0,(F154-I154)))</f>
        <v/>
      </c>
      <c r="K154" s="89">
        <f t="shared" ref="K154:K185" si="37">IF(B154&gt;Plazo,-1,K153-J154)</f>
        <v>-1</v>
      </c>
      <c r="L154" s="56"/>
      <c r="M154" s="57">
        <f t="shared" si="21"/>
        <v>0</v>
      </c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</row>
    <row r="155" spans="1:33" s="59" customFormat="1" hidden="1" x14ac:dyDescent="0.25">
      <c r="A155" s="81">
        <v>99</v>
      </c>
      <c r="B155" s="82">
        <v>99</v>
      </c>
      <c r="C155" s="87" t="str">
        <f t="shared" si="31"/>
        <v/>
      </c>
      <c r="D155" s="87" t="str">
        <f t="shared" si="32"/>
        <v/>
      </c>
      <c r="E155" s="88" t="str">
        <f t="shared" si="29"/>
        <v/>
      </c>
      <c r="F155" s="89" t="str">
        <f t="shared" si="30"/>
        <v/>
      </c>
      <c r="G155" s="89" t="str">
        <f t="shared" si="33"/>
        <v/>
      </c>
      <c r="H155" s="89" t="str">
        <f t="shared" si="34"/>
        <v/>
      </c>
      <c r="I155" s="89" t="str">
        <f t="shared" si="35"/>
        <v/>
      </c>
      <c r="J155" s="89" t="str">
        <f t="shared" si="36"/>
        <v/>
      </c>
      <c r="K155" s="89">
        <f t="shared" si="37"/>
        <v>-1</v>
      </c>
      <c r="L155" s="56"/>
      <c r="M155" s="57">
        <f t="shared" si="21"/>
        <v>0</v>
      </c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</row>
    <row r="156" spans="1:33" s="59" customFormat="1" hidden="1" x14ac:dyDescent="0.25">
      <c r="A156" s="81">
        <v>100</v>
      </c>
      <c r="B156" s="82">
        <v>100</v>
      </c>
      <c r="C156" s="87" t="str">
        <f t="shared" si="31"/>
        <v/>
      </c>
      <c r="D156" s="87" t="str">
        <f t="shared" si="32"/>
        <v/>
      </c>
      <c r="E156" s="88" t="str">
        <f t="shared" si="29"/>
        <v/>
      </c>
      <c r="F156" s="89" t="str">
        <f t="shared" si="30"/>
        <v/>
      </c>
      <c r="G156" s="89" t="str">
        <f t="shared" si="33"/>
        <v/>
      </c>
      <c r="H156" s="89" t="str">
        <f t="shared" si="34"/>
        <v/>
      </c>
      <c r="I156" s="89" t="str">
        <f t="shared" si="35"/>
        <v/>
      </c>
      <c r="J156" s="89" t="str">
        <f t="shared" si="36"/>
        <v/>
      </c>
      <c r="K156" s="89">
        <f t="shared" si="37"/>
        <v>-1</v>
      </c>
      <c r="L156" s="56"/>
      <c r="M156" s="57">
        <f t="shared" si="21"/>
        <v>0</v>
      </c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</row>
    <row r="157" spans="1:33" s="59" customFormat="1" hidden="1" x14ac:dyDescent="0.25">
      <c r="A157" s="81">
        <v>101</v>
      </c>
      <c r="B157" s="82">
        <v>101</v>
      </c>
      <c r="C157" s="87" t="str">
        <f t="shared" si="31"/>
        <v/>
      </c>
      <c r="D157" s="87" t="str">
        <f t="shared" si="32"/>
        <v/>
      </c>
      <c r="E157" s="88" t="str">
        <f t="shared" si="29"/>
        <v/>
      </c>
      <c r="F157" s="89" t="str">
        <f t="shared" si="30"/>
        <v/>
      </c>
      <c r="G157" s="89" t="str">
        <f t="shared" si="33"/>
        <v/>
      </c>
      <c r="H157" s="89" t="str">
        <f t="shared" si="34"/>
        <v/>
      </c>
      <c r="I157" s="89" t="str">
        <f t="shared" si="35"/>
        <v/>
      </c>
      <c r="J157" s="89" t="str">
        <f t="shared" si="36"/>
        <v/>
      </c>
      <c r="K157" s="89">
        <f t="shared" si="37"/>
        <v>-1</v>
      </c>
      <c r="L157" s="56"/>
      <c r="M157" s="57">
        <f t="shared" si="21"/>
        <v>0</v>
      </c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</row>
    <row r="158" spans="1:33" s="59" customFormat="1" hidden="1" x14ac:dyDescent="0.25">
      <c r="A158" s="81">
        <v>102</v>
      </c>
      <c r="B158" s="82">
        <v>102</v>
      </c>
      <c r="C158" s="87" t="str">
        <f t="shared" si="31"/>
        <v/>
      </c>
      <c r="D158" s="87" t="str">
        <f t="shared" si="32"/>
        <v/>
      </c>
      <c r="E158" s="88" t="str">
        <f t="shared" si="29"/>
        <v/>
      </c>
      <c r="F158" s="89" t="str">
        <f t="shared" si="30"/>
        <v/>
      </c>
      <c r="G158" s="89" t="str">
        <f t="shared" si="33"/>
        <v/>
      </c>
      <c r="H158" s="89" t="str">
        <f t="shared" si="34"/>
        <v/>
      </c>
      <c r="I158" s="89" t="str">
        <f t="shared" si="35"/>
        <v/>
      </c>
      <c r="J158" s="89" t="str">
        <f t="shared" si="36"/>
        <v/>
      </c>
      <c r="K158" s="89">
        <f t="shared" si="37"/>
        <v>-1</v>
      </c>
      <c r="L158" s="56"/>
      <c r="M158" s="57">
        <f t="shared" si="21"/>
        <v>0</v>
      </c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</row>
    <row r="159" spans="1:33" s="59" customFormat="1" hidden="1" x14ac:dyDescent="0.25">
      <c r="A159" s="81">
        <v>103</v>
      </c>
      <c r="B159" s="82">
        <v>103</v>
      </c>
      <c r="C159" s="87" t="str">
        <f t="shared" si="31"/>
        <v/>
      </c>
      <c r="D159" s="87" t="str">
        <f t="shared" si="32"/>
        <v/>
      </c>
      <c r="E159" s="88" t="str">
        <f t="shared" si="29"/>
        <v/>
      </c>
      <c r="F159" s="89" t="str">
        <f t="shared" si="30"/>
        <v/>
      </c>
      <c r="G159" s="89" t="str">
        <f t="shared" si="33"/>
        <v/>
      </c>
      <c r="H159" s="89" t="str">
        <f t="shared" si="34"/>
        <v/>
      </c>
      <c r="I159" s="89" t="str">
        <f t="shared" si="35"/>
        <v/>
      </c>
      <c r="J159" s="89" t="str">
        <f t="shared" si="36"/>
        <v/>
      </c>
      <c r="K159" s="89">
        <f t="shared" si="37"/>
        <v>-1</v>
      </c>
      <c r="L159" s="56"/>
      <c r="M159" s="57">
        <f t="shared" si="21"/>
        <v>0</v>
      </c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</row>
    <row r="160" spans="1:33" s="59" customFormat="1" hidden="1" x14ac:dyDescent="0.25">
      <c r="A160" s="81">
        <v>104</v>
      </c>
      <c r="B160" s="82">
        <v>104</v>
      </c>
      <c r="C160" s="87" t="str">
        <f t="shared" si="31"/>
        <v/>
      </c>
      <c r="D160" s="87" t="str">
        <f t="shared" si="32"/>
        <v/>
      </c>
      <c r="E160" s="88" t="str">
        <f t="shared" si="29"/>
        <v/>
      </c>
      <c r="F160" s="89" t="str">
        <f t="shared" si="30"/>
        <v/>
      </c>
      <c r="G160" s="89" t="str">
        <f t="shared" si="33"/>
        <v/>
      </c>
      <c r="H160" s="89" t="str">
        <f t="shared" si="34"/>
        <v/>
      </c>
      <c r="I160" s="89" t="str">
        <f t="shared" si="35"/>
        <v/>
      </c>
      <c r="J160" s="89" t="str">
        <f t="shared" si="36"/>
        <v/>
      </c>
      <c r="K160" s="89">
        <f t="shared" si="37"/>
        <v>-1</v>
      </c>
      <c r="L160" s="56"/>
      <c r="M160" s="57">
        <f t="shared" si="21"/>
        <v>0</v>
      </c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</row>
    <row r="161" spans="1:33" s="59" customFormat="1" hidden="1" x14ac:dyDescent="0.25">
      <c r="A161" s="81">
        <v>105</v>
      </c>
      <c r="B161" s="82">
        <v>105</v>
      </c>
      <c r="C161" s="87" t="str">
        <f t="shared" si="31"/>
        <v/>
      </c>
      <c r="D161" s="87" t="str">
        <f t="shared" si="32"/>
        <v/>
      </c>
      <c r="E161" s="88" t="str">
        <f t="shared" si="29"/>
        <v/>
      </c>
      <c r="F161" s="89" t="str">
        <f t="shared" si="30"/>
        <v/>
      </c>
      <c r="G161" s="89" t="str">
        <f t="shared" si="33"/>
        <v/>
      </c>
      <c r="H161" s="89" t="str">
        <f t="shared" si="34"/>
        <v/>
      </c>
      <c r="I161" s="89" t="str">
        <f t="shared" si="35"/>
        <v/>
      </c>
      <c r="J161" s="89" t="str">
        <f t="shared" si="36"/>
        <v/>
      </c>
      <c r="K161" s="89">
        <f t="shared" si="37"/>
        <v>-1</v>
      </c>
      <c r="L161" s="56"/>
      <c r="M161" s="57">
        <f t="shared" si="21"/>
        <v>0</v>
      </c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</row>
    <row r="162" spans="1:33" s="59" customFormat="1" hidden="1" x14ac:dyDescent="0.25">
      <c r="A162" s="81">
        <v>106</v>
      </c>
      <c r="B162" s="82">
        <v>106</v>
      </c>
      <c r="C162" s="87" t="str">
        <f t="shared" si="31"/>
        <v/>
      </c>
      <c r="D162" s="87" t="str">
        <f t="shared" si="32"/>
        <v/>
      </c>
      <c r="E162" s="88" t="str">
        <f t="shared" si="29"/>
        <v/>
      </c>
      <c r="F162" s="89" t="str">
        <f t="shared" si="30"/>
        <v/>
      </c>
      <c r="G162" s="89" t="str">
        <f t="shared" si="33"/>
        <v/>
      </c>
      <c r="H162" s="89" t="str">
        <f t="shared" si="34"/>
        <v/>
      </c>
      <c r="I162" s="89" t="str">
        <f t="shared" si="35"/>
        <v/>
      </c>
      <c r="J162" s="89" t="str">
        <f t="shared" si="36"/>
        <v/>
      </c>
      <c r="K162" s="89">
        <f t="shared" si="37"/>
        <v>-1</v>
      </c>
      <c r="L162" s="56"/>
      <c r="M162" s="57">
        <f t="shared" si="21"/>
        <v>0</v>
      </c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</row>
    <row r="163" spans="1:33" s="59" customFormat="1" hidden="1" x14ac:dyDescent="0.25">
      <c r="A163" s="81">
        <v>107</v>
      </c>
      <c r="B163" s="82">
        <v>107</v>
      </c>
      <c r="C163" s="87" t="str">
        <f t="shared" si="31"/>
        <v/>
      </c>
      <c r="D163" s="87" t="str">
        <f t="shared" si="32"/>
        <v/>
      </c>
      <c r="E163" s="88" t="str">
        <f t="shared" si="29"/>
        <v/>
      </c>
      <c r="F163" s="89" t="str">
        <f t="shared" si="30"/>
        <v/>
      </c>
      <c r="G163" s="89" t="str">
        <f t="shared" si="33"/>
        <v/>
      </c>
      <c r="H163" s="89" t="str">
        <f t="shared" si="34"/>
        <v/>
      </c>
      <c r="I163" s="89" t="str">
        <f t="shared" si="35"/>
        <v/>
      </c>
      <c r="J163" s="89" t="str">
        <f t="shared" si="36"/>
        <v/>
      </c>
      <c r="K163" s="89">
        <f t="shared" si="37"/>
        <v>-1</v>
      </c>
      <c r="L163" s="56"/>
      <c r="M163" s="57">
        <f t="shared" si="21"/>
        <v>0</v>
      </c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</row>
    <row r="164" spans="1:33" s="59" customFormat="1" hidden="1" x14ac:dyDescent="0.25">
      <c r="A164" s="81">
        <v>108</v>
      </c>
      <c r="B164" s="82">
        <v>108</v>
      </c>
      <c r="C164" s="87" t="str">
        <f t="shared" si="31"/>
        <v/>
      </c>
      <c r="D164" s="87" t="str">
        <f t="shared" si="32"/>
        <v/>
      </c>
      <c r="E164" s="88" t="str">
        <f t="shared" si="29"/>
        <v/>
      </c>
      <c r="F164" s="89" t="str">
        <f t="shared" si="30"/>
        <v/>
      </c>
      <c r="G164" s="89" t="str">
        <f t="shared" si="33"/>
        <v/>
      </c>
      <c r="H164" s="89" t="str">
        <f t="shared" si="34"/>
        <v/>
      </c>
      <c r="I164" s="89" t="str">
        <f t="shared" si="35"/>
        <v/>
      </c>
      <c r="J164" s="89" t="str">
        <f t="shared" si="36"/>
        <v/>
      </c>
      <c r="K164" s="89">
        <f t="shared" si="37"/>
        <v>-1</v>
      </c>
      <c r="L164" s="56"/>
      <c r="M164" s="57">
        <f t="shared" si="21"/>
        <v>0</v>
      </c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  <c r="AF164" s="58"/>
      <c r="AG164" s="58"/>
    </row>
    <row r="165" spans="1:33" s="59" customFormat="1" hidden="1" x14ac:dyDescent="0.25">
      <c r="A165" s="81">
        <v>109</v>
      </c>
      <c r="B165" s="82">
        <v>109</v>
      </c>
      <c r="C165" s="87" t="str">
        <f t="shared" si="31"/>
        <v/>
      </c>
      <c r="D165" s="87" t="str">
        <f t="shared" si="32"/>
        <v/>
      </c>
      <c r="E165" s="88" t="str">
        <f t="shared" si="29"/>
        <v/>
      </c>
      <c r="F165" s="89" t="str">
        <f t="shared" si="30"/>
        <v/>
      </c>
      <c r="G165" s="89" t="str">
        <f t="shared" si="33"/>
        <v/>
      </c>
      <c r="H165" s="89" t="str">
        <f t="shared" si="34"/>
        <v/>
      </c>
      <c r="I165" s="89" t="str">
        <f t="shared" si="35"/>
        <v/>
      </c>
      <c r="J165" s="89" t="str">
        <f t="shared" si="36"/>
        <v/>
      </c>
      <c r="K165" s="89">
        <f t="shared" si="37"/>
        <v>-1</v>
      </c>
      <c r="L165" s="117"/>
      <c r="M165" s="57">
        <f t="shared" si="21"/>
        <v>0</v>
      </c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</row>
    <row r="166" spans="1:33" s="59" customFormat="1" hidden="1" x14ac:dyDescent="0.25">
      <c r="A166" s="81">
        <v>110</v>
      </c>
      <c r="B166" s="82">
        <v>110</v>
      </c>
      <c r="C166" s="87" t="str">
        <f t="shared" si="31"/>
        <v/>
      </c>
      <c r="D166" s="87" t="str">
        <f t="shared" si="32"/>
        <v/>
      </c>
      <c r="E166" s="88" t="str">
        <f t="shared" si="29"/>
        <v/>
      </c>
      <c r="F166" s="89" t="str">
        <f t="shared" si="30"/>
        <v/>
      </c>
      <c r="G166" s="89" t="str">
        <f t="shared" si="33"/>
        <v/>
      </c>
      <c r="H166" s="89" t="str">
        <f t="shared" si="34"/>
        <v/>
      </c>
      <c r="I166" s="89" t="str">
        <f t="shared" si="35"/>
        <v/>
      </c>
      <c r="J166" s="89" t="str">
        <f t="shared" si="36"/>
        <v/>
      </c>
      <c r="K166" s="89">
        <f t="shared" si="37"/>
        <v>-1</v>
      </c>
      <c r="L166" s="56"/>
      <c r="M166" s="57">
        <f t="shared" si="21"/>
        <v>0</v>
      </c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  <c r="AF166" s="58"/>
      <c r="AG166" s="58"/>
    </row>
    <row r="167" spans="1:33" s="59" customFormat="1" hidden="1" x14ac:dyDescent="0.25">
      <c r="A167" s="81">
        <v>111</v>
      </c>
      <c r="B167" s="82">
        <v>111</v>
      </c>
      <c r="C167" s="87" t="str">
        <f t="shared" si="31"/>
        <v/>
      </c>
      <c r="D167" s="87" t="str">
        <f t="shared" si="32"/>
        <v/>
      </c>
      <c r="E167" s="88" t="str">
        <f t="shared" si="29"/>
        <v/>
      </c>
      <c r="F167" s="89" t="str">
        <f t="shared" si="30"/>
        <v/>
      </c>
      <c r="G167" s="89" t="str">
        <f t="shared" si="33"/>
        <v/>
      </c>
      <c r="H167" s="89" t="str">
        <f t="shared" si="34"/>
        <v/>
      </c>
      <c r="I167" s="89" t="str">
        <f t="shared" si="35"/>
        <v/>
      </c>
      <c r="J167" s="89" t="str">
        <f t="shared" si="36"/>
        <v/>
      </c>
      <c r="K167" s="89">
        <f t="shared" si="37"/>
        <v>-1</v>
      </c>
      <c r="L167" s="56"/>
      <c r="M167" s="57">
        <f t="shared" si="21"/>
        <v>0</v>
      </c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  <c r="AF167" s="58"/>
      <c r="AG167" s="58"/>
    </row>
    <row r="168" spans="1:33" s="59" customFormat="1" hidden="1" x14ac:dyDescent="0.25">
      <c r="A168" s="81">
        <v>112</v>
      </c>
      <c r="B168" s="82">
        <v>112</v>
      </c>
      <c r="C168" s="87" t="str">
        <f t="shared" si="31"/>
        <v/>
      </c>
      <c r="D168" s="87" t="str">
        <f t="shared" si="32"/>
        <v/>
      </c>
      <c r="E168" s="88" t="str">
        <f t="shared" si="29"/>
        <v/>
      </c>
      <c r="F168" s="89" t="str">
        <f t="shared" si="30"/>
        <v/>
      </c>
      <c r="G168" s="89" t="str">
        <f t="shared" si="33"/>
        <v/>
      </c>
      <c r="H168" s="89" t="str">
        <f t="shared" si="34"/>
        <v/>
      </c>
      <c r="I168" s="89" t="str">
        <f t="shared" si="35"/>
        <v/>
      </c>
      <c r="J168" s="89" t="str">
        <f t="shared" si="36"/>
        <v/>
      </c>
      <c r="K168" s="89">
        <f t="shared" si="37"/>
        <v>-1</v>
      </c>
      <c r="L168" s="56"/>
      <c r="M168" s="57">
        <f t="shared" si="21"/>
        <v>0</v>
      </c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  <c r="AF168" s="58"/>
      <c r="AG168" s="58"/>
    </row>
    <row r="169" spans="1:33" s="59" customFormat="1" hidden="1" x14ac:dyDescent="0.25">
      <c r="A169" s="81">
        <v>113</v>
      </c>
      <c r="B169" s="82">
        <v>113</v>
      </c>
      <c r="C169" s="87" t="str">
        <f t="shared" si="31"/>
        <v/>
      </c>
      <c r="D169" s="87" t="str">
        <f t="shared" si="32"/>
        <v/>
      </c>
      <c r="E169" s="88" t="str">
        <f t="shared" si="29"/>
        <v/>
      </c>
      <c r="F169" s="89" t="str">
        <f t="shared" si="30"/>
        <v/>
      </c>
      <c r="G169" s="89" t="str">
        <f t="shared" si="33"/>
        <v/>
      </c>
      <c r="H169" s="89" t="str">
        <f t="shared" si="34"/>
        <v/>
      </c>
      <c r="I169" s="89" t="str">
        <f t="shared" si="35"/>
        <v/>
      </c>
      <c r="J169" s="89" t="str">
        <f t="shared" si="36"/>
        <v/>
      </c>
      <c r="K169" s="89">
        <f t="shared" si="37"/>
        <v>-1</v>
      </c>
      <c r="L169" s="56"/>
      <c r="M169" s="57">
        <f t="shared" si="21"/>
        <v>0</v>
      </c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  <c r="AF169" s="58"/>
      <c r="AG169" s="58"/>
    </row>
    <row r="170" spans="1:33" s="59" customFormat="1" hidden="1" x14ac:dyDescent="0.25">
      <c r="A170" s="81">
        <v>114</v>
      </c>
      <c r="B170" s="82">
        <v>114</v>
      </c>
      <c r="C170" s="87" t="str">
        <f t="shared" si="31"/>
        <v/>
      </c>
      <c r="D170" s="87" t="str">
        <f t="shared" si="32"/>
        <v/>
      </c>
      <c r="E170" s="88" t="str">
        <f t="shared" si="29"/>
        <v/>
      </c>
      <c r="F170" s="89" t="str">
        <f t="shared" si="30"/>
        <v/>
      </c>
      <c r="G170" s="89" t="str">
        <f t="shared" si="33"/>
        <v/>
      </c>
      <c r="H170" s="89" t="str">
        <f t="shared" si="34"/>
        <v/>
      </c>
      <c r="I170" s="89" t="str">
        <f t="shared" si="35"/>
        <v/>
      </c>
      <c r="J170" s="89" t="str">
        <f t="shared" si="36"/>
        <v/>
      </c>
      <c r="K170" s="89">
        <f t="shared" si="37"/>
        <v>-1</v>
      </c>
      <c r="L170" s="56"/>
      <c r="M170" s="57">
        <f t="shared" si="21"/>
        <v>0</v>
      </c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  <c r="AF170" s="58"/>
      <c r="AG170" s="58"/>
    </row>
    <row r="171" spans="1:33" s="59" customFormat="1" hidden="1" x14ac:dyDescent="0.25">
      <c r="A171" s="81">
        <v>115</v>
      </c>
      <c r="B171" s="82">
        <v>115</v>
      </c>
      <c r="C171" s="87" t="str">
        <f t="shared" si="31"/>
        <v/>
      </c>
      <c r="D171" s="87" t="str">
        <f t="shared" si="32"/>
        <v/>
      </c>
      <c r="E171" s="88" t="str">
        <f t="shared" si="29"/>
        <v/>
      </c>
      <c r="F171" s="89" t="str">
        <f t="shared" si="30"/>
        <v/>
      </c>
      <c r="G171" s="89" t="str">
        <f t="shared" si="33"/>
        <v/>
      </c>
      <c r="H171" s="89" t="str">
        <f t="shared" si="34"/>
        <v/>
      </c>
      <c r="I171" s="89" t="str">
        <f t="shared" si="35"/>
        <v/>
      </c>
      <c r="J171" s="89" t="str">
        <f t="shared" si="36"/>
        <v/>
      </c>
      <c r="K171" s="89">
        <f t="shared" si="37"/>
        <v>-1</v>
      </c>
      <c r="L171" s="56"/>
      <c r="M171" s="57">
        <f t="shared" si="21"/>
        <v>0</v>
      </c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  <c r="AF171" s="58"/>
      <c r="AG171" s="58"/>
    </row>
    <row r="172" spans="1:33" s="59" customFormat="1" hidden="1" x14ac:dyDescent="0.25">
      <c r="A172" s="81">
        <v>116</v>
      </c>
      <c r="B172" s="82">
        <v>116</v>
      </c>
      <c r="C172" s="87" t="str">
        <f t="shared" si="31"/>
        <v/>
      </c>
      <c r="D172" s="87" t="str">
        <f t="shared" si="32"/>
        <v/>
      </c>
      <c r="E172" s="88" t="str">
        <f t="shared" si="29"/>
        <v/>
      </c>
      <c r="F172" s="89" t="str">
        <f t="shared" si="30"/>
        <v/>
      </c>
      <c r="G172" s="89" t="str">
        <f t="shared" si="33"/>
        <v/>
      </c>
      <c r="H172" s="89" t="str">
        <f t="shared" si="34"/>
        <v/>
      </c>
      <c r="I172" s="89" t="str">
        <f t="shared" si="35"/>
        <v/>
      </c>
      <c r="J172" s="89" t="str">
        <f t="shared" si="36"/>
        <v/>
      </c>
      <c r="K172" s="89">
        <f t="shared" si="37"/>
        <v>-1</v>
      </c>
      <c r="L172" s="56"/>
      <c r="M172" s="57">
        <f t="shared" si="21"/>
        <v>0</v>
      </c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  <c r="AF172" s="58"/>
      <c r="AG172" s="58"/>
    </row>
    <row r="173" spans="1:33" s="59" customFormat="1" hidden="1" x14ac:dyDescent="0.25">
      <c r="A173" s="81">
        <v>117</v>
      </c>
      <c r="B173" s="82">
        <v>117</v>
      </c>
      <c r="C173" s="87" t="str">
        <f t="shared" si="31"/>
        <v/>
      </c>
      <c r="D173" s="87" t="str">
        <f t="shared" si="32"/>
        <v/>
      </c>
      <c r="E173" s="88" t="str">
        <f t="shared" si="29"/>
        <v/>
      </c>
      <c r="F173" s="89" t="str">
        <f t="shared" si="30"/>
        <v/>
      </c>
      <c r="G173" s="89" t="str">
        <f t="shared" si="33"/>
        <v/>
      </c>
      <c r="H173" s="89" t="str">
        <f t="shared" si="34"/>
        <v/>
      </c>
      <c r="I173" s="89" t="str">
        <f t="shared" si="35"/>
        <v/>
      </c>
      <c r="J173" s="89" t="str">
        <f t="shared" si="36"/>
        <v/>
      </c>
      <c r="K173" s="89">
        <f t="shared" si="37"/>
        <v>-1</v>
      </c>
      <c r="L173" s="56"/>
      <c r="M173" s="57">
        <f t="shared" si="21"/>
        <v>0</v>
      </c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  <c r="AF173" s="58"/>
      <c r="AG173" s="58"/>
    </row>
    <row r="174" spans="1:33" s="59" customFormat="1" hidden="1" x14ac:dyDescent="0.25">
      <c r="A174" s="81">
        <v>118</v>
      </c>
      <c r="B174" s="82">
        <v>118</v>
      </c>
      <c r="C174" s="87" t="str">
        <f t="shared" si="31"/>
        <v/>
      </c>
      <c r="D174" s="87" t="str">
        <f t="shared" si="32"/>
        <v/>
      </c>
      <c r="E174" s="88" t="str">
        <f t="shared" si="29"/>
        <v/>
      </c>
      <c r="F174" s="89" t="str">
        <f t="shared" si="30"/>
        <v/>
      </c>
      <c r="G174" s="89" t="str">
        <f t="shared" si="33"/>
        <v/>
      </c>
      <c r="H174" s="89" t="str">
        <f t="shared" si="34"/>
        <v/>
      </c>
      <c r="I174" s="89" t="str">
        <f t="shared" si="35"/>
        <v/>
      </c>
      <c r="J174" s="89" t="str">
        <f t="shared" si="36"/>
        <v/>
      </c>
      <c r="K174" s="89">
        <f t="shared" si="37"/>
        <v>-1</v>
      </c>
      <c r="L174" s="56"/>
      <c r="M174" s="57">
        <f t="shared" si="21"/>
        <v>0</v>
      </c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  <c r="AG174" s="58"/>
    </row>
    <row r="175" spans="1:33" s="59" customFormat="1" hidden="1" x14ac:dyDescent="0.25">
      <c r="A175" s="81">
        <v>119</v>
      </c>
      <c r="B175" s="82">
        <v>119</v>
      </c>
      <c r="C175" s="87" t="str">
        <f t="shared" si="31"/>
        <v/>
      </c>
      <c r="D175" s="87" t="str">
        <f t="shared" si="32"/>
        <v/>
      </c>
      <c r="E175" s="88" t="str">
        <f t="shared" si="29"/>
        <v/>
      </c>
      <c r="F175" s="89" t="str">
        <f t="shared" si="30"/>
        <v/>
      </c>
      <c r="G175" s="89" t="str">
        <f t="shared" si="33"/>
        <v/>
      </c>
      <c r="H175" s="89" t="str">
        <f t="shared" si="34"/>
        <v/>
      </c>
      <c r="I175" s="89" t="str">
        <f t="shared" si="35"/>
        <v/>
      </c>
      <c r="J175" s="89" t="str">
        <f t="shared" si="36"/>
        <v/>
      </c>
      <c r="K175" s="89">
        <f t="shared" si="37"/>
        <v>-1</v>
      </c>
      <c r="L175" s="56"/>
      <c r="M175" s="57">
        <f t="shared" si="21"/>
        <v>0</v>
      </c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  <c r="AG175" s="58"/>
    </row>
    <row r="176" spans="1:33" s="59" customFormat="1" hidden="1" x14ac:dyDescent="0.25">
      <c r="A176" s="81">
        <v>120</v>
      </c>
      <c r="B176" s="82">
        <v>120</v>
      </c>
      <c r="C176" s="87" t="str">
        <f t="shared" si="31"/>
        <v/>
      </c>
      <c r="D176" s="87" t="str">
        <f t="shared" si="32"/>
        <v/>
      </c>
      <c r="E176" s="88" t="str">
        <f t="shared" si="29"/>
        <v/>
      </c>
      <c r="F176" s="89" t="str">
        <f t="shared" si="30"/>
        <v/>
      </c>
      <c r="G176" s="89" t="str">
        <f t="shared" si="33"/>
        <v/>
      </c>
      <c r="H176" s="89" t="str">
        <f t="shared" si="34"/>
        <v/>
      </c>
      <c r="I176" s="89" t="str">
        <f t="shared" si="35"/>
        <v/>
      </c>
      <c r="J176" s="89" t="str">
        <f t="shared" si="36"/>
        <v/>
      </c>
      <c r="K176" s="89">
        <f t="shared" si="37"/>
        <v>-1</v>
      </c>
      <c r="L176" s="56"/>
      <c r="M176" s="57">
        <f t="shared" si="21"/>
        <v>0</v>
      </c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  <c r="AG176" s="58"/>
    </row>
    <row r="177" spans="2:33" s="59" customFormat="1" hidden="1" x14ac:dyDescent="0.25">
      <c r="B177" s="60"/>
      <c r="C177" s="56"/>
      <c r="D177" s="33"/>
      <c r="E177" s="33"/>
      <c r="F177" s="33"/>
      <c r="G177" s="33"/>
      <c r="H177" s="33"/>
      <c r="I177" s="33"/>
      <c r="J177" s="33"/>
      <c r="K177" s="89">
        <f t="shared" si="37"/>
        <v>-1</v>
      </c>
      <c r="L177" s="33"/>
      <c r="M177" s="57">
        <f t="shared" si="21"/>
        <v>0</v>
      </c>
      <c r="N177" s="33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  <c r="AF177" s="58"/>
      <c r="AG177" s="58"/>
    </row>
    <row r="178" spans="2:33" s="59" customFormat="1" hidden="1" x14ac:dyDescent="0.25">
      <c r="B178" s="60"/>
      <c r="C178" s="56"/>
      <c r="D178" s="33"/>
      <c r="E178" s="33"/>
      <c r="F178" s="33"/>
      <c r="G178" s="33"/>
      <c r="H178" s="33"/>
      <c r="I178" s="33"/>
      <c r="J178" s="33"/>
      <c r="K178" s="89">
        <f t="shared" si="37"/>
        <v>-1</v>
      </c>
      <c r="L178" s="33"/>
      <c r="M178" s="57">
        <f t="shared" si="21"/>
        <v>0</v>
      </c>
      <c r="N178" s="33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  <c r="AF178" s="58"/>
      <c r="AG178" s="58"/>
    </row>
    <row r="179" spans="2:33" hidden="1" x14ac:dyDescent="0.25">
      <c r="B179" s="51"/>
      <c r="C179" s="34"/>
      <c r="D179" s="33"/>
      <c r="E179" s="33"/>
      <c r="F179" s="33"/>
      <c r="G179" s="33"/>
      <c r="H179" s="33"/>
      <c r="I179" s="33"/>
      <c r="J179" s="33"/>
      <c r="K179" s="89">
        <f t="shared" si="37"/>
        <v>-1</v>
      </c>
      <c r="L179" s="33"/>
      <c r="M179" s="57">
        <f t="shared" si="21"/>
        <v>0</v>
      </c>
    </row>
    <row r="180" spans="2:33" hidden="1" x14ac:dyDescent="0.25">
      <c r="B180" s="51"/>
      <c r="C180" s="34"/>
      <c r="D180" s="33"/>
      <c r="E180" s="33"/>
      <c r="F180" s="33"/>
      <c r="G180" s="33"/>
      <c r="H180" s="33"/>
      <c r="I180" s="33"/>
      <c r="J180" s="33"/>
      <c r="K180" s="89">
        <f t="shared" si="37"/>
        <v>-1</v>
      </c>
      <c r="L180" s="33"/>
      <c r="M180" s="57">
        <f t="shared" si="21"/>
        <v>0</v>
      </c>
    </row>
    <row r="181" spans="2:33" hidden="1" x14ac:dyDescent="0.25">
      <c r="B181" s="51"/>
      <c r="C181" s="34"/>
      <c r="D181" s="33"/>
      <c r="E181" s="33"/>
      <c r="F181" s="33"/>
      <c r="G181" s="33"/>
      <c r="H181" s="33"/>
      <c r="I181" s="33"/>
      <c r="J181" s="33"/>
      <c r="K181" s="89">
        <f t="shared" si="37"/>
        <v>-1</v>
      </c>
      <c r="L181" s="33"/>
      <c r="M181" s="57">
        <f t="shared" si="21"/>
        <v>0</v>
      </c>
    </row>
    <row r="182" spans="2:33" hidden="1" x14ac:dyDescent="0.25">
      <c r="B182" s="51"/>
      <c r="C182" s="34"/>
      <c r="D182" s="33"/>
      <c r="E182" s="33"/>
      <c r="F182" s="33"/>
      <c r="G182" s="33"/>
      <c r="H182" s="33"/>
      <c r="I182" s="33"/>
      <c r="J182" s="33"/>
      <c r="K182" s="89">
        <f t="shared" si="37"/>
        <v>-1</v>
      </c>
      <c r="L182" s="33"/>
      <c r="M182" s="57">
        <f t="shared" si="21"/>
        <v>0</v>
      </c>
    </row>
    <row r="183" spans="2:33" hidden="1" x14ac:dyDescent="0.25">
      <c r="B183" s="51"/>
      <c r="C183" s="34"/>
      <c r="D183" s="33"/>
      <c r="E183" s="33"/>
      <c r="F183" s="33"/>
      <c r="G183" s="33"/>
      <c r="H183" s="33"/>
      <c r="I183" s="33"/>
      <c r="J183" s="33"/>
      <c r="K183" s="89">
        <f t="shared" si="37"/>
        <v>-1</v>
      </c>
      <c r="L183" s="33"/>
      <c r="M183" s="57">
        <f t="shared" si="21"/>
        <v>0</v>
      </c>
    </row>
    <row r="184" spans="2:33" hidden="1" x14ac:dyDescent="0.25">
      <c r="B184" s="51"/>
      <c r="C184" s="34"/>
      <c r="D184" s="33"/>
      <c r="E184" s="33"/>
      <c r="F184" s="33"/>
      <c r="G184" s="33"/>
      <c r="H184" s="33"/>
      <c r="I184" s="33"/>
      <c r="J184" s="33"/>
      <c r="K184" s="89">
        <f t="shared" si="37"/>
        <v>-1</v>
      </c>
      <c r="L184" s="33"/>
      <c r="M184" s="57">
        <f t="shared" si="21"/>
        <v>0</v>
      </c>
    </row>
    <row r="185" spans="2:33" hidden="1" x14ac:dyDescent="0.25">
      <c r="B185" s="51"/>
      <c r="C185" s="34"/>
      <c r="D185" s="33"/>
      <c r="E185" s="33"/>
      <c r="F185" s="33"/>
      <c r="G185" s="33"/>
      <c r="H185" s="33"/>
      <c r="I185" s="33"/>
      <c r="J185" s="33"/>
      <c r="K185" s="89">
        <f t="shared" si="37"/>
        <v>-1</v>
      </c>
      <c r="L185" s="33"/>
      <c r="M185" s="57">
        <f t="shared" ref="M185:M248" si="38">IF(K185&gt;1,CuotaSeg,0)</f>
        <v>0</v>
      </c>
    </row>
    <row r="186" spans="2:33" hidden="1" x14ac:dyDescent="0.25">
      <c r="B186" s="51"/>
      <c r="C186" s="34"/>
      <c r="D186" s="33"/>
      <c r="E186" s="33"/>
      <c r="F186" s="33"/>
      <c r="G186" s="33"/>
      <c r="H186" s="33"/>
      <c r="I186" s="33"/>
      <c r="J186" s="33"/>
      <c r="K186" s="89">
        <f t="shared" ref="K186:K217" si="39">IF(B186&gt;Plazo,-1,K185-J186)</f>
        <v>-1</v>
      </c>
      <c r="L186" s="33"/>
      <c r="M186" s="57">
        <f t="shared" si="38"/>
        <v>0</v>
      </c>
    </row>
    <row r="187" spans="2:33" hidden="1" x14ac:dyDescent="0.25">
      <c r="B187" s="51"/>
      <c r="C187" s="34"/>
      <c r="D187" s="33"/>
      <c r="E187" s="33"/>
      <c r="F187" s="33"/>
      <c r="G187" s="33"/>
      <c r="H187" s="33"/>
      <c r="I187" s="33"/>
      <c r="J187" s="33"/>
      <c r="K187" s="89">
        <f t="shared" si="39"/>
        <v>-1</v>
      </c>
      <c r="L187" s="33"/>
      <c r="M187" s="57">
        <f t="shared" si="38"/>
        <v>0</v>
      </c>
    </row>
    <row r="188" spans="2:33" hidden="1" x14ac:dyDescent="0.25">
      <c r="B188" s="51"/>
      <c r="C188" s="34"/>
      <c r="D188" s="33"/>
      <c r="E188" s="33"/>
      <c r="F188" s="33"/>
      <c r="G188" s="33"/>
      <c r="H188" s="33"/>
      <c r="I188" s="33"/>
      <c r="J188" s="33"/>
      <c r="K188" s="89">
        <f t="shared" si="39"/>
        <v>-1</v>
      </c>
      <c r="L188" s="33"/>
      <c r="M188" s="57">
        <f t="shared" si="38"/>
        <v>0</v>
      </c>
    </row>
    <row r="189" spans="2:33" hidden="1" x14ac:dyDescent="0.25">
      <c r="B189" s="51"/>
      <c r="C189" s="34"/>
      <c r="D189" s="33"/>
      <c r="E189" s="33"/>
      <c r="F189" s="33"/>
      <c r="G189" s="33"/>
      <c r="H189" s="33"/>
      <c r="I189" s="33"/>
      <c r="J189" s="33"/>
      <c r="K189" s="89">
        <f t="shared" si="39"/>
        <v>-1</v>
      </c>
      <c r="L189" s="33"/>
      <c r="M189" s="57">
        <f t="shared" si="38"/>
        <v>0</v>
      </c>
    </row>
    <row r="190" spans="2:33" ht="15.75" hidden="1" thickBot="1" x14ac:dyDescent="0.3">
      <c r="B190" s="52"/>
      <c r="C190" s="53"/>
      <c r="D190" s="80"/>
      <c r="E190" s="80"/>
      <c r="F190" s="80"/>
      <c r="G190" s="80"/>
      <c r="H190" s="80"/>
      <c r="I190" s="80"/>
      <c r="J190" s="80"/>
      <c r="K190" s="89">
        <f t="shared" si="39"/>
        <v>-1</v>
      </c>
      <c r="L190" s="80"/>
      <c r="M190" s="57">
        <f t="shared" si="38"/>
        <v>0</v>
      </c>
    </row>
    <row r="191" spans="2:33" s="33" customFormat="1" hidden="1" x14ac:dyDescent="0.25">
      <c r="K191" s="89">
        <f t="shared" si="39"/>
        <v>-1</v>
      </c>
      <c r="M191" s="57">
        <f t="shared" si="38"/>
        <v>0</v>
      </c>
    </row>
    <row r="192" spans="2:33" s="33" customFormat="1" hidden="1" x14ac:dyDescent="0.25">
      <c r="K192" s="89">
        <f t="shared" si="39"/>
        <v>-1</v>
      </c>
      <c r="M192" s="57">
        <f t="shared" si="38"/>
        <v>0</v>
      </c>
    </row>
    <row r="193" spans="11:13" s="33" customFormat="1" hidden="1" x14ac:dyDescent="0.25">
      <c r="K193" s="89">
        <f t="shared" si="39"/>
        <v>-1</v>
      </c>
      <c r="M193" s="57">
        <f t="shared" si="38"/>
        <v>0</v>
      </c>
    </row>
    <row r="194" spans="11:13" s="33" customFormat="1" hidden="1" x14ac:dyDescent="0.25">
      <c r="K194" s="89">
        <f t="shared" si="39"/>
        <v>-1</v>
      </c>
      <c r="M194" s="57">
        <f t="shared" si="38"/>
        <v>0</v>
      </c>
    </row>
    <row r="195" spans="11:13" s="33" customFormat="1" hidden="1" x14ac:dyDescent="0.25">
      <c r="K195" s="89">
        <f t="shared" si="39"/>
        <v>-1</v>
      </c>
      <c r="M195" s="57">
        <f t="shared" si="38"/>
        <v>0</v>
      </c>
    </row>
    <row r="196" spans="11:13" s="33" customFormat="1" hidden="1" x14ac:dyDescent="0.25">
      <c r="K196" s="89">
        <f t="shared" si="39"/>
        <v>-1</v>
      </c>
      <c r="M196" s="57">
        <f t="shared" si="38"/>
        <v>0</v>
      </c>
    </row>
    <row r="197" spans="11:13" s="33" customFormat="1" hidden="1" x14ac:dyDescent="0.25">
      <c r="K197" s="89">
        <f t="shared" si="39"/>
        <v>-1</v>
      </c>
      <c r="M197" s="57">
        <f t="shared" si="38"/>
        <v>0</v>
      </c>
    </row>
    <row r="198" spans="11:13" s="33" customFormat="1" hidden="1" x14ac:dyDescent="0.25">
      <c r="K198" s="89">
        <f t="shared" si="39"/>
        <v>-1</v>
      </c>
      <c r="M198" s="57">
        <f t="shared" si="38"/>
        <v>0</v>
      </c>
    </row>
    <row r="199" spans="11:13" s="33" customFormat="1" hidden="1" x14ac:dyDescent="0.25">
      <c r="K199" s="89">
        <f t="shared" si="39"/>
        <v>-1</v>
      </c>
      <c r="M199" s="57">
        <f t="shared" si="38"/>
        <v>0</v>
      </c>
    </row>
    <row r="200" spans="11:13" s="33" customFormat="1" hidden="1" x14ac:dyDescent="0.25">
      <c r="K200" s="89">
        <f t="shared" si="39"/>
        <v>-1</v>
      </c>
      <c r="M200" s="57">
        <f t="shared" si="38"/>
        <v>0</v>
      </c>
    </row>
    <row r="201" spans="11:13" s="33" customFormat="1" hidden="1" x14ac:dyDescent="0.25">
      <c r="K201" s="89">
        <f t="shared" si="39"/>
        <v>-1</v>
      </c>
      <c r="M201" s="57">
        <f t="shared" si="38"/>
        <v>0</v>
      </c>
    </row>
    <row r="202" spans="11:13" s="33" customFormat="1" hidden="1" x14ac:dyDescent="0.25">
      <c r="K202" s="89">
        <f t="shared" si="39"/>
        <v>-1</v>
      </c>
      <c r="M202" s="57">
        <f t="shared" si="38"/>
        <v>0</v>
      </c>
    </row>
    <row r="203" spans="11:13" s="33" customFormat="1" hidden="1" x14ac:dyDescent="0.25">
      <c r="K203" s="89">
        <f t="shared" si="39"/>
        <v>-1</v>
      </c>
      <c r="M203" s="57">
        <f t="shared" si="38"/>
        <v>0</v>
      </c>
    </row>
    <row r="204" spans="11:13" s="33" customFormat="1" hidden="1" x14ac:dyDescent="0.25">
      <c r="K204" s="89">
        <f t="shared" si="39"/>
        <v>-1</v>
      </c>
      <c r="M204" s="57">
        <f t="shared" si="38"/>
        <v>0</v>
      </c>
    </row>
    <row r="205" spans="11:13" s="33" customFormat="1" hidden="1" x14ac:dyDescent="0.25">
      <c r="K205" s="89">
        <f t="shared" si="39"/>
        <v>-1</v>
      </c>
      <c r="M205" s="57">
        <f t="shared" si="38"/>
        <v>0</v>
      </c>
    </row>
    <row r="206" spans="11:13" s="33" customFormat="1" hidden="1" x14ac:dyDescent="0.25">
      <c r="K206" s="89">
        <f t="shared" si="39"/>
        <v>-1</v>
      </c>
      <c r="M206" s="57">
        <f t="shared" si="38"/>
        <v>0</v>
      </c>
    </row>
    <row r="207" spans="11:13" s="33" customFormat="1" hidden="1" x14ac:dyDescent="0.25">
      <c r="K207" s="89">
        <f t="shared" si="39"/>
        <v>-1</v>
      </c>
      <c r="M207" s="57">
        <f t="shared" si="38"/>
        <v>0</v>
      </c>
    </row>
    <row r="208" spans="11:13" s="33" customFormat="1" hidden="1" x14ac:dyDescent="0.25">
      <c r="K208" s="89">
        <f t="shared" si="39"/>
        <v>-1</v>
      </c>
      <c r="M208" s="57">
        <f t="shared" si="38"/>
        <v>0</v>
      </c>
    </row>
    <row r="209" spans="11:13" s="33" customFormat="1" hidden="1" x14ac:dyDescent="0.25">
      <c r="K209" s="89">
        <f t="shared" si="39"/>
        <v>-1</v>
      </c>
      <c r="M209" s="57">
        <f t="shared" si="38"/>
        <v>0</v>
      </c>
    </row>
    <row r="210" spans="11:13" s="33" customFormat="1" hidden="1" x14ac:dyDescent="0.25">
      <c r="K210" s="89">
        <f t="shared" si="39"/>
        <v>-1</v>
      </c>
      <c r="M210" s="57">
        <f t="shared" si="38"/>
        <v>0</v>
      </c>
    </row>
    <row r="211" spans="11:13" s="33" customFormat="1" hidden="1" x14ac:dyDescent="0.25">
      <c r="K211" s="89">
        <f t="shared" si="39"/>
        <v>-1</v>
      </c>
      <c r="M211" s="57">
        <f t="shared" si="38"/>
        <v>0</v>
      </c>
    </row>
    <row r="212" spans="11:13" s="33" customFormat="1" hidden="1" x14ac:dyDescent="0.25">
      <c r="K212" s="89">
        <f t="shared" si="39"/>
        <v>-1</v>
      </c>
      <c r="M212" s="57">
        <f t="shared" si="38"/>
        <v>0</v>
      </c>
    </row>
    <row r="213" spans="11:13" s="33" customFormat="1" hidden="1" x14ac:dyDescent="0.25">
      <c r="K213" s="89">
        <f t="shared" si="39"/>
        <v>-1</v>
      </c>
      <c r="M213" s="57">
        <f t="shared" si="38"/>
        <v>0</v>
      </c>
    </row>
    <row r="214" spans="11:13" s="33" customFormat="1" hidden="1" x14ac:dyDescent="0.25">
      <c r="K214" s="89">
        <f t="shared" si="39"/>
        <v>-1</v>
      </c>
      <c r="M214" s="57">
        <f t="shared" si="38"/>
        <v>0</v>
      </c>
    </row>
    <row r="215" spans="11:13" s="33" customFormat="1" hidden="1" x14ac:dyDescent="0.25">
      <c r="K215" s="89">
        <f t="shared" si="39"/>
        <v>-1</v>
      </c>
      <c r="M215" s="57">
        <f t="shared" si="38"/>
        <v>0</v>
      </c>
    </row>
    <row r="216" spans="11:13" s="33" customFormat="1" hidden="1" x14ac:dyDescent="0.25">
      <c r="K216" s="89">
        <f t="shared" si="39"/>
        <v>-1</v>
      </c>
      <c r="M216" s="57">
        <f t="shared" si="38"/>
        <v>0</v>
      </c>
    </row>
    <row r="217" spans="11:13" s="33" customFormat="1" hidden="1" x14ac:dyDescent="0.25">
      <c r="K217" s="89">
        <f t="shared" si="39"/>
        <v>-1</v>
      </c>
      <c r="M217" s="57">
        <f t="shared" si="38"/>
        <v>0</v>
      </c>
    </row>
    <row r="218" spans="11:13" s="33" customFormat="1" hidden="1" x14ac:dyDescent="0.25">
      <c r="K218" s="89">
        <f t="shared" ref="K218:K249" si="40">IF(B218&gt;Plazo,-1,K217-J218)</f>
        <v>-1</v>
      </c>
      <c r="M218" s="57">
        <f t="shared" si="38"/>
        <v>0</v>
      </c>
    </row>
    <row r="219" spans="11:13" s="33" customFormat="1" hidden="1" x14ac:dyDescent="0.25">
      <c r="K219" s="89">
        <f t="shared" si="40"/>
        <v>-1</v>
      </c>
      <c r="M219" s="57">
        <f t="shared" si="38"/>
        <v>0</v>
      </c>
    </row>
    <row r="220" spans="11:13" s="33" customFormat="1" hidden="1" x14ac:dyDescent="0.25">
      <c r="K220" s="89">
        <f t="shared" si="40"/>
        <v>-1</v>
      </c>
      <c r="M220" s="57">
        <f t="shared" si="38"/>
        <v>0</v>
      </c>
    </row>
    <row r="221" spans="11:13" s="33" customFormat="1" hidden="1" x14ac:dyDescent="0.25">
      <c r="K221" s="89">
        <f t="shared" si="40"/>
        <v>-1</v>
      </c>
      <c r="M221" s="57">
        <f t="shared" si="38"/>
        <v>0</v>
      </c>
    </row>
    <row r="222" spans="11:13" s="33" customFormat="1" hidden="1" x14ac:dyDescent="0.25">
      <c r="K222" s="89">
        <f t="shared" si="40"/>
        <v>-1</v>
      </c>
      <c r="M222" s="57">
        <f t="shared" si="38"/>
        <v>0</v>
      </c>
    </row>
    <row r="223" spans="11:13" s="33" customFormat="1" hidden="1" x14ac:dyDescent="0.25">
      <c r="K223" s="89">
        <f t="shared" si="40"/>
        <v>-1</v>
      </c>
      <c r="M223" s="57">
        <f t="shared" si="38"/>
        <v>0</v>
      </c>
    </row>
    <row r="224" spans="11:13" s="33" customFormat="1" hidden="1" x14ac:dyDescent="0.25">
      <c r="K224" s="89">
        <f t="shared" si="40"/>
        <v>-1</v>
      </c>
      <c r="M224" s="57">
        <f t="shared" si="38"/>
        <v>0</v>
      </c>
    </row>
    <row r="225" spans="11:13" s="33" customFormat="1" hidden="1" x14ac:dyDescent="0.25">
      <c r="K225" s="89">
        <f t="shared" si="40"/>
        <v>-1</v>
      </c>
      <c r="M225" s="57">
        <f t="shared" si="38"/>
        <v>0</v>
      </c>
    </row>
    <row r="226" spans="11:13" s="33" customFormat="1" hidden="1" x14ac:dyDescent="0.25">
      <c r="K226" s="89">
        <f t="shared" si="40"/>
        <v>-1</v>
      </c>
      <c r="M226" s="57">
        <f t="shared" si="38"/>
        <v>0</v>
      </c>
    </row>
    <row r="227" spans="11:13" s="33" customFormat="1" hidden="1" x14ac:dyDescent="0.25">
      <c r="K227" s="89">
        <f t="shared" si="40"/>
        <v>-1</v>
      </c>
      <c r="M227" s="57">
        <f t="shared" si="38"/>
        <v>0</v>
      </c>
    </row>
    <row r="228" spans="11:13" s="33" customFormat="1" hidden="1" x14ac:dyDescent="0.25">
      <c r="K228" s="89">
        <f t="shared" si="40"/>
        <v>-1</v>
      </c>
      <c r="M228" s="57">
        <f t="shared" si="38"/>
        <v>0</v>
      </c>
    </row>
    <row r="229" spans="11:13" s="33" customFormat="1" hidden="1" x14ac:dyDescent="0.25">
      <c r="K229" s="89">
        <f t="shared" si="40"/>
        <v>-1</v>
      </c>
      <c r="M229" s="57">
        <f t="shared" si="38"/>
        <v>0</v>
      </c>
    </row>
    <row r="230" spans="11:13" s="33" customFormat="1" hidden="1" x14ac:dyDescent="0.25">
      <c r="K230" s="89">
        <f t="shared" si="40"/>
        <v>-1</v>
      </c>
      <c r="M230" s="57">
        <f t="shared" si="38"/>
        <v>0</v>
      </c>
    </row>
    <row r="231" spans="11:13" s="33" customFormat="1" hidden="1" x14ac:dyDescent="0.25">
      <c r="K231" s="89">
        <f t="shared" si="40"/>
        <v>-1</v>
      </c>
      <c r="M231" s="57">
        <f t="shared" si="38"/>
        <v>0</v>
      </c>
    </row>
    <row r="232" spans="11:13" s="33" customFormat="1" hidden="1" x14ac:dyDescent="0.25">
      <c r="K232" s="89">
        <f t="shared" si="40"/>
        <v>-1</v>
      </c>
      <c r="M232" s="57">
        <f t="shared" si="38"/>
        <v>0</v>
      </c>
    </row>
    <row r="233" spans="11:13" s="33" customFormat="1" hidden="1" x14ac:dyDescent="0.25">
      <c r="K233" s="89">
        <f t="shared" si="40"/>
        <v>-1</v>
      </c>
      <c r="M233" s="57">
        <f t="shared" si="38"/>
        <v>0</v>
      </c>
    </row>
    <row r="234" spans="11:13" s="33" customFormat="1" hidden="1" x14ac:dyDescent="0.25">
      <c r="K234" s="89">
        <f t="shared" si="40"/>
        <v>-1</v>
      </c>
      <c r="M234" s="57">
        <f t="shared" si="38"/>
        <v>0</v>
      </c>
    </row>
    <row r="235" spans="11:13" s="33" customFormat="1" hidden="1" x14ac:dyDescent="0.25">
      <c r="K235" s="89">
        <f t="shared" si="40"/>
        <v>-1</v>
      </c>
      <c r="M235" s="57">
        <f t="shared" si="38"/>
        <v>0</v>
      </c>
    </row>
    <row r="236" spans="11:13" s="33" customFormat="1" hidden="1" x14ac:dyDescent="0.25">
      <c r="K236" s="89">
        <f t="shared" si="40"/>
        <v>-1</v>
      </c>
      <c r="M236" s="57">
        <f t="shared" si="38"/>
        <v>0</v>
      </c>
    </row>
    <row r="237" spans="11:13" s="33" customFormat="1" hidden="1" x14ac:dyDescent="0.25">
      <c r="K237" s="89">
        <f t="shared" si="40"/>
        <v>-1</v>
      </c>
      <c r="M237" s="57">
        <f t="shared" si="38"/>
        <v>0</v>
      </c>
    </row>
    <row r="238" spans="11:13" s="33" customFormat="1" hidden="1" x14ac:dyDescent="0.25">
      <c r="K238" s="89">
        <f t="shared" si="40"/>
        <v>-1</v>
      </c>
      <c r="M238" s="57">
        <f t="shared" si="38"/>
        <v>0</v>
      </c>
    </row>
    <row r="239" spans="11:13" s="33" customFormat="1" hidden="1" x14ac:dyDescent="0.25">
      <c r="K239" s="89">
        <f t="shared" si="40"/>
        <v>-1</v>
      </c>
      <c r="M239" s="57">
        <f t="shared" si="38"/>
        <v>0</v>
      </c>
    </row>
    <row r="240" spans="11:13" s="33" customFormat="1" hidden="1" x14ac:dyDescent="0.25">
      <c r="K240" s="89">
        <f t="shared" si="40"/>
        <v>-1</v>
      </c>
      <c r="M240" s="57">
        <f t="shared" si="38"/>
        <v>0</v>
      </c>
    </row>
    <row r="241" spans="13:13" s="33" customFormat="1" hidden="1" x14ac:dyDescent="0.25">
      <c r="M241" s="57">
        <f t="shared" si="38"/>
        <v>0</v>
      </c>
    </row>
    <row r="242" spans="13:13" s="33" customFormat="1" hidden="1" x14ac:dyDescent="0.25">
      <c r="M242" s="57">
        <f t="shared" si="38"/>
        <v>0</v>
      </c>
    </row>
    <row r="243" spans="13:13" s="33" customFormat="1" hidden="1" x14ac:dyDescent="0.25">
      <c r="M243" s="57">
        <f t="shared" si="38"/>
        <v>0</v>
      </c>
    </row>
    <row r="244" spans="13:13" s="33" customFormat="1" hidden="1" x14ac:dyDescent="0.25">
      <c r="M244" s="57">
        <f t="shared" si="38"/>
        <v>0</v>
      </c>
    </row>
    <row r="245" spans="13:13" s="33" customFormat="1" hidden="1" x14ac:dyDescent="0.25">
      <c r="M245" s="57">
        <f t="shared" si="38"/>
        <v>0</v>
      </c>
    </row>
    <row r="246" spans="13:13" s="33" customFormat="1" hidden="1" x14ac:dyDescent="0.25">
      <c r="M246" s="57">
        <f t="shared" si="38"/>
        <v>0</v>
      </c>
    </row>
    <row r="247" spans="13:13" s="33" customFormat="1" hidden="1" x14ac:dyDescent="0.25">
      <c r="M247" s="57">
        <f t="shared" si="38"/>
        <v>0</v>
      </c>
    </row>
    <row r="248" spans="13:13" s="33" customFormat="1" hidden="1" x14ac:dyDescent="0.25">
      <c r="M248" s="57">
        <f t="shared" si="38"/>
        <v>0</v>
      </c>
    </row>
    <row r="249" spans="13:13" s="33" customFormat="1" hidden="1" x14ac:dyDescent="0.25">
      <c r="M249" s="57">
        <f t="shared" ref="M249:M312" si="41">IF(K249&gt;1,CuotaSeg,0)</f>
        <v>0</v>
      </c>
    </row>
    <row r="250" spans="13:13" s="33" customFormat="1" hidden="1" x14ac:dyDescent="0.25">
      <c r="M250" s="57">
        <f t="shared" si="41"/>
        <v>0</v>
      </c>
    </row>
    <row r="251" spans="13:13" s="33" customFormat="1" hidden="1" x14ac:dyDescent="0.25">
      <c r="M251" s="57">
        <f t="shared" si="41"/>
        <v>0</v>
      </c>
    </row>
    <row r="252" spans="13:13" s="33" customFormat="1" hidden="1" x14ac:dyDescent="0.25">
      <c r="M252" s="57">
        <f t="shared" si="41"/>
        <v>0</v>
      </c>
    </row>
    <row r="253" spans="13:13" s="33" customFormat="1" hidden="1" x14ac:dyDescent="0.25">
      <c r="M253" s="57">
        <f t="shared" si="41"/>
        <v>0</v>
      </c>
    </row>
    <row r="254" spans="13:13" s="33" customFormat="1" hidden="1" x14ac:dyDescent="0.25">
      <c r="M254" s="57">
        <f t="shared" si="41"/>
        <v>0</v>
      </c>
    </row>
    <row r="255" spans="13:13" s="33" customFormat="1" hidden="1" x14ac:dyDescent="0.25">
      <c r="M255" s="57">
        <f t="shared" si="41"/>
        <v>0</v>
      </c>
    </row>
    <row r="256" spans="13:13" s="33" customFormat="1" hidden="1" x14ac:dyDescent="0.25">
      <c r="M256" s="57">
        <f t="shared" si="41"/>
        <v>0</v>
      </c>
    </row>
    <row r="257" spans="13:13" s="33" customFormat="1" hidden="1" x14ac:dyDescent="0.25">
      <c r="M257" s="57">
        <f t="shared" si="41"/>
        <v>0</v>
      </c>
    </row>
    <row r="258" spans="13:13" s="33" customFormat="1" hidden="1" x14ac:dyDescent="0.25">
      <c r="M258" s="57">
        <f t="shared" si="41"/>
        <v>0</v>
      </c>
    </row>
    <row r="259" spans="13:13" s="33" customFormat="1" hidden="1" x14ac:dyDescent="0.25">
      <c r="M259" s="57">
        <f t="shared" si="41"/>
        <v>0</v>
      </c>
    </row>
    <row r="260" spans="13:13" s="33" customFormat="1" hidden="1" x14ac:dyDescent="0.25">
      <c r="M260" s="57">
        <f t="shared" si="41"/>
        <v>0</v>
      </c>
    </row>
    <row r="261" spans="13:13" s="33" customFormat="1" hidden="1" x14ac:dyDescent="0.25">
      <c r="M261" s="57">
        <f t="shared" si="41"/>
        <v>0</v>
      </c>
    </row>
    <row r="262" spans="13:13" s="33" customFormat="1" hidden="1" x14ac:dyDescent="0.25">
      <c r="M262" s="57">
        <f t="shared" si="41"/>
        <v>0</v>
      </c>
    </row>
    <row r="263" spans="13:13" s="33" customFormat="1" hidden="1" x14ac:dyDescent="0.25">
      <c r="M263" s="57">
        <f t="shared" si="41"/>
        <v>0</v>
      </c>
    </row>
    <row r="264" spans="13:13" s="33" customFormat="1" hidden="1" x14ac:dyDescent="0.25">
      <c r="M264" s="57">
        <f t="shared" si="41"/>
        <v>0</v>
      </c>
    </row>
    <row r="265" spans="13:13" s="33" customFormat="1" hidden="1" x14ac:dyDescent="0.25">
      <c r="M265" s="57">
        <f t="shared" si="41"/>
        <v>0</v>
      </c>
    </row>
    <row r="266" spans="13:13" s="33" customFormat="1" hidden="1" x14ac:dyDescent="0.25">
      <c r="M266" s="57">
        <f t="shared" si="41"/>
        <v>0</v>
      </c>
    </row>
    <row r="267" spans="13:13" s="33" customFormat="1" hidden="1" x14ac:dyDescent="0.25">
      <c r="M267" s="57">
        <f t="shared" si="41"/>
        <v>0</v>
      </c>
    </row>
    <row r="268" spans="13:13" s="33" customFormat="1" hidden="1" x14ac:dyDescent="0.25">
      <c r="M268" s="57">
        <f t="shared" si="41"/>
        <v>0</v>
      </c>
    </row>
    <row r="269" spans="13:13" s="33" customFormat="1" hidden="1" x14ac:dyDescent="0.25">
      <c r="M269" s="57">
        <f t="shared" si="41"/>
        <v>0</v>
      </c>
    </row>
    <row r="270" spans="13:13" s="33" customFormat="1" hidden="1" x14ac:dyDescent="0.25">
      <c r="M270" s="57">
        <f t="shared" si="41"/>
        <v>0</v>
      </c>
    </row>
    <row r="271" spans="13:13" s="33" customFormat="1" hidden="1" x14ac:dyDescent="0.25">
      <c r="M271" s="57">
        <f t="shared" si="41"/>
        <v>0</v>
      </c>
    </row>
    <row r="272" spans="13:13" s="33" customFormat="1" hidden="1" x14ac:dyDescent="0.25">
      <c r="M272" s="57">
        <f t="shared" si="41"/>
        <v>0</v>
      </c>
    </row>
    <row r="273" spans="13:13" s="33" customFormat="1" hidden="1" x14ac:dyDescent="0.25">
      <c r="M273" s="57">
        <f t="shared" si="41"/>
        <v>0</v>
      </c>
    </row>
    <row r="274" spans="13:13" s="33" customFormat="1" hidden="1" x14ac:dyDescent="0.25">
      <c r="M274" s="57">
        <f t="shared" si="41"/>
        <v>0</v>
      </c>
    </row>
    <row r="275" spans="13:13" s="33" customFormat="1" hidden="1" x14ac:dyDescent="0.25">
      <c r="M275" s="57">
        <f t="shared" si="41"/>
        <v>0</v>
      </c>
    </row>
    <row r="276" spans="13:13" s="33" customFormat="1" hidden="1" x14ac:dyDescent="0.25">
      <c r="M276" s="57">
        <f t="shared" si="41"/>
        <v>0</v>
      </c>
    </row>
    <row r="277" spans="13:13" s="33" customFormat="1" hidden="1" x14ac:dyDescent="0.25">
      <c r="M277" s="57">
        <f t="shared" si="41"/>
        <v>0</v>
      </c>
    </row>
    <row r="278" spans="13:13" s="33" customFormat="1" hidden="1" x14ac:dyDescent="0.25">
      <c r="M278" s="57">
        <f t="shared" si="41"/>
        <v>0</v>
      </c>
    </row>
    <row r="279" spans="13:13" s="33" customFormat="1" hidden="1" x14ac:dyDescent="0.25">
      <c r="M279" s="57">
        <f t="shared" si="41"/>
        <v>0</v>
      </c>
    </row>
    <row r="280" spans="13:13" s="33" customFormat="1" hidden="1" x14ac:dyDescent="0.25">
      <c r="M280" s="57">
        <f t="shared" si="41"/>
        <v>0</v>
      </c>
    </row>
    <row r="281" spans="13:13" s="33" customFormat="1" hidden="1" x14ac:dyDescent="0.25">
      <c r="M281" s="57">
        <f t="shared" si="41"/>
        <v>0</v>
      </c>
    </row>
    <row r="282" spans="13:13" s="33" customFormat="1" hidden="1" x14ac:dyDescent="0.25">
      <c r="M282" s="57">
        <f t="shared" si="41"/>
        <v>0</v>
      </c>
    </row>
    <row r="283" spans="13:13" s="33" customFormat="1" hidden="1" x14ac:dyDescent="0.25">
      <c r="M283" s="57">
        <f t="shared" si="41"/>
        <v>0</v>
      </c>
    </row>
    <row r="284" spans="13:13" s="33" customFormat="1" hidden="1" x14ac:dyDescent="0.25">
      <c r="M284" s="57">
        <f t="shared" si="41"/>
        <v>0</v>
      </c>
    </row>
    <row r="285" spans="13:13" s="33" customFormat="1" hidden="1" x14ac:dyDescent="0.25">
      <c r="M285" s="57">
        <f t="shared" si="41"/>
        <v>0</v>
      </c>
    </row>
    <row r="286" spans="13:13" s="33" customFormat="1" hidden="1" x14ac:dyDescent="0.25">
      <c r="M286" s="57">
        <f t="shared" si="41"/>
        <v>0</v>
      </c>
    </row>
    <row r="287" spans="13:13" s="33" customFormat="1" hidden="1" x14ac:dyDescent="0.25">
      <c r="M287" s="57">
        <f t="shared" si="41"/>
        <v>0</v>
      </c>
    </row>
    <row r="288" spans="13:13" s="33" customFormat="1" hidden="1" x14ac:dyDescent="0.25">
      <c r="M288" s="57">
        <f t="shared" si="41"/>
        <v>0</v>
      </c>
    </row>
    <row r="289" spans="13:13" s="33" customFormat="1" hidden="1" x14ac:dyDescent="0.25">
      <c r="M289" s="57">
        <f t="shared" si="41"/>
        <v>0</v>
      </c>
    </row>
    <row r="290" spans="13:13" s="33" customFormat="1" hidden="1" x14ac:dyDescent="0.25">
      <c r="M290" s="57">
        <f t="shared" si="41"/>
        <v>0</v>
      </c>
    </row>
    <row r="291" spans="13:13" s="33" customFormat="1" hidden="1" x14ac:dyDescent="0.25">
      <c r="M291" s="57">
        <f t="shared" si="41"/>
        <v>0</v>
      </c>
    </row>
    <row r="292" spans="13:13" s="33" customFormat="1" hidden="1" x14ac:dyDescent="0.25">
      <c r="M292" s="57">
        <f t="shared" si="41"/>
        <v>0</v>
      </c>
    </row>
    <row r="293" spans="13:13" s="33" customFormat="1" hidden="1" x14ac:dyDescent="0.25">
      <c r="M293" s="57">
        <f t="shared" si="41"/>
        <v>0</v>
      </c>
    </row>
    <row r="294" spans="13:13" s="33" customFormat="1" hidden="1" x14ac:dyDescent="0.25">
      <c r="M294" s="57">
        <f t="shared" si="41"/>
        <v>0</v>
      </c>
    </row>
    <row r="295" spans="13:13" s="33" customFormat="1" hidden="1" x14ac:dyDescent="0.25">
      <c r="M295" s="57">
        <f t="shared" si="41"/>
        <v>0</v>
      </c>
    </row>
    <row r="296" spans="13:13" s="33" customFormat="1" hidden="1" x14ac:dyDescent="0.25">
      <c r="M296" s="57">
        <f t="shared" si="41"/>
        <v>0</v>
      </c>
    </row>
    <row r="297" spans="13:13" s="33" customFormat="1" hidden="1" x14ac:dyDescent="0.25">
      <c r="M297" s="57">
        <f t="shared" si="41"/>
        <v>0</v>
      </c>
    </row>
    <row r="298" spans="13:13" s="33" customFormat="1" hidden="1" x14ac:dyDescent="0.25">
      <c r="M298" s="57">
        <f t="shared" si="41"/>
        <v>0</v>
      </c>
    </row>
    <row r="299" spans="13:13" s="33" customFormat="1" hidden="1" x14ac:dyDescent="0.25">
      <c r="M299" s="57">
        <f t="shared" si="41"/>
        <v>0</v>
      </c>
    </row>
    <row r="300" spans="13:13" s="33" customFormat="1" hidden="1" x14ac:dyDescent="0.25">
      <c r="M300" s="57">
        <f t="shared" si="41"/>
        <v>0</v>
      </c>
    </row>
    <row r="301" spans="13:13" s="33" customFormat="1" hidden="1" x14ac:dyDescent="0.25">
      <c r="M301" s="57">
        <f t="shared" si="41"/>
        <v>0</v>
      </c>
    </row>
    <row r="302" spans="13:13" s="33" customFormat="1" hidden="1" x14ac:dyDescent="0.25">
      <c r="M302" s="57">
        <f t="shared" si="41"/>
        <v>0</v>
      </c>
    </row>
    <row r="303" spans="13:13" s="33" customFormat="1" hidden="1" x14ac:dyDescent="0.25">
      <c r="M303" s="57">
        <f t="shared" si="41"/>
        <v>0</v>
      </c>
    </row>
    <row r="304" spans="13:13" s="33" customFormat="1" hidden="1" x14ac:dyDescent="0.25">
      <c r="M304" s="57">
        <f t="shared" si="41"/>
        <v>0</v>
      </c>
    </row>
    <row r="305" spans="13:13" s="33" customFormat="1" hidden="1" x14ac:dyDescent="0.25">
      <c r="M305" s="57">
        <f t="shared" si="41"/>
        <v>0</v>
      </c>
    </row>
    <row r="306" spans="13:13" s="33" customFormat="1" hidden="1" x14ac:dyDescent="0.25">
      <c r="M306" s="57">
        <f t="shared" si="41"/>
        <v>0</v>
      </c>
    </row>
    <row r="307" spans="13:13" s="33" customFormat="1" hidden="1" x14ac:dyDescent="0.25">
      <c r="M307" s="57">
        <f t="shared" si="41"/>
        <v>0</v>
      </c>
    </row>
    <row r="308" spans="13:13" s="33" customFormat="1" hidden="1" x14ac:dyDescent="0.25">
      <c r="M308" s="57">
        <f t="shared" si="41"/>
        <v>0</v>
      </c>
    </row>
    <row r="309" spans="13:13" s="33" customFormat="1" hidden="1" x14ac:dyDescent="0.25">
      <c r="M309" s="57">
        <f t="shared" si="41"/>
        <v>0</v>
      </c>
    </row>
    <row r="310" spans="13:13" s="33" customFormat="1" hidden="1" x14ac:dyDescent="0.25">
      <c r="M310" s="57">
        <f t="shared" si="41"/>
        <v>0</v>
      </c>
    </row>
    <row r="311" spans="13:13" s="33" customFormat="1" hidden="1" x14ac:dyDescent="0.25">
      <c r="M311" s="57">
        <f t="shared" si="41"/>
        <v>0</v>
      </c>
    </row>
    <row r="312" spans="13:13" s="33" customFormat="1" hidden="1" x14ac:dyDescent="0.25">
      <c r="M312" s="57">
        <f t="shared" si="41"/>
        <v>0</v>
      </c>
    </row>
    <row r="313" spans="13:13" s="33" customFormat="1" hidden="1" x14ac:dyDescent="0.25">
      <c r="M313" s="57">
        <f t="shared" ref="M313:M322" si="42">IF(K313&gt;1,CuotaSeg,0)</f>
        <v>0</v>
      </c>
    </row>
    <row r="314" spans="13:13" s="33" customFormat="1" hidden="1" x14ac:dyDescent="0.25">
      <c r="M314" s="57">
        <f t="shared" si="42"/>
        <v>0</v>
      </c>
    </row>
    <row r="315" spans="13:13" s="33" customFormat="1" hidden="1" x14ac:dyDescent="0.25">
      <c r="M315" s="57">
        <f t="shared" si="42"/>
        <v>0</v>
      </c>
    </row>
    <row r="316" spans="13:13" s="33" customFormat="1" hidden="1" x14ac:dyDescent="0.25">
      <c r="M316" s="57">
        <f t="shared" si="42"/>
        <v>0</v>
      </c>
    </row>
    <row r="317" spans="13:13" s="33" customFormat="1" hidden="1" x14ac:dyDescent="0.25">
      <c r="M317" s="57">
        <f t="shared" si="42"/>
        <v>0</v>
      </c>
    </row>
    <row r="318" spans="13:13" s="33" customFormat="1" hidden="1" x14ac:dyDescent="0.25">
      <c r="M318" s="57">
        <f t="shared" si="42"/>
        <v>0</v>
      </c>
    </row>
    <row r="319" spans="13:13" s="33" customFormat="1" hidden="1" x14ac:dyDescent="0.25">
      <c r="M319" s="57">
        <f t="shared" si="42"/>
        <v>0</v>
      </c>
    </row>
    <row r="320" spans="13:13" s="33" customFormat="1" hidden="1" x14ac:dyDescent="0.25">
      <c r="M320" s="57">
        <f t="shared" si="42"/>
        <v>0</v>
      </c>
    </row>
    <row r="321" spans="13:13" s="33" customFormat="1" hidden="1" x14ac:dyDescent="0.25">
      <c r="M321" s="57">
        <f t="shared" si="42"/>
        <v>0</v>
      </c>
    </row>
    <row r="322" spans="13:13" s="33" customFormat="1" hidden="1" x14ac:dyDescent="0.25">
      <c r="M322" s="57">
        <f t="shared" si="42"/>
        <v>0</v>
      </c>
    </row>
    <row r="323" spans="13:13" s="33" customFormat="1" hidden="1" x14ac:dyDescent="0.25"/>
    <row r="324" spans="13:13" s="33" customFormat="1" hidden="1" x14ac:dyDescent="0.25"/>
    <row r="325" spans="13:13" s="33" customFormat="1" hidden="1" x14ac:dyDescent="0.25"/>
    <row r="326" spans="13:13" s="33" customFormat="1" hidden="1" x14ac:dyDescent="0.25"/>
    <row r="327" spans="13:13" s="33" customFormat="1" hidden="1" x14ac:dyDescent="0.25"/>
    <row r="328" spans="13:13" s="33" customFormat="1" hidden="1" x14ac:dyDescent="0.25"/>
    <row r="329" spans="13:13" s="33" customFormat="1" hidden="1" x14ac:dyDescent="0.25"/>
    <row r="330" spans="13:13" s="33" customFormat="1" hidden="1" x14ac:dyDescent="0.25"/>
    <row r="331" spans="13:13" s="33" customFormat="1" hidden="1" x14ac:dyDescent="0.25"/>
    <row r="332" spans="13:13" s="33" customFormat="1" hidden="1" x14ac:dyDescent="0.25"/>
    <row r="333" spans="13:13" s="33" customFormat="1" hidden="1" x14ac:dyDescent="0.25"/>
    <row r="334" spans="13:13" s="33" customFormat="1" hidden="1" x14ac:dyDescent="0.25"/>
    <row r="335" spans="13:13" s="33" customFormat="1" hidden="1" x14ac:dyDescent="0.25"/>
    <row r="336" spans="13:13" s="33" customFormat="1" hidden="1" x14ac:dyDescent="0.25"/>
    <row r="337" s="33" customFormat="1" hidden="1" x14ac:dyDescent="0.25"/>
    <row r="338" s="33" customFormat="1" hidden="1" x14ac:dyDescent="0.25"/>
    <row r="339" s="33" customFormat="1" hidden="1" x14ac:dyDescent="0.25"/>
    <row r="340" s="33" customFormat="1" hidden="1" x14ac:dyDescent="0.25"/>
    <row r="341" s="33" customFormat="1" hidden="1" x14ac:dyDescent="0.25"/>
    <row r="342" s="33" customFormat="1" hidden="1" x14ac:dyDescent="0.25"/>
    <row r="343" s="33" customFormat="1" hidden="1" x14ac:dyDescent="0.25"/>
    <row r="344" s="33" customFormat="1" hidden="1" x14ac:dyDescent="0.25"/>
    <row r="345" s="33" customFormat="1" hidden="1" x14ac:dyDescent="0.25"/>
    <row r="346" s="33" customFormat="1" hidden="1" x14ac:dyDescent="0.25"/>
    <row r="347" s="33" customFormat="1" hidden="1" x14ac:dyDescent="0.25"/>
    <row r="348" s="33" customFormat="1" hidden="1" x14ac:dyDescent="0.25"/>
    <row r="349" s="33" customFormat="1" hidden="1" x14ac:dyDescent="0.25"/>
    <row r="350" s="33" customFormat="1" hidden="1" x14ac:dyDescent="0.25"/>
    <row r="351" s="33" customFormat="1" hidden="1" x14ac:dyDescent="0.25"/>
    <row r="352" s="33" customFormat="1" hidden="1" x14ac:dyDescent="0.25"/>
    <row r="353" s="33" customFormat="1" hidden="1" x14ac:dyDescent="0.25"/>
    <row r="354" s="33" customFormat="1" hidden="1" x14ac:dyDescent="0.25"/>
    <row r="355" s="33" customFormat="1" hidden="1" x14ac:dyDescent="0.25"/>
    <row r="356" s="33" customFormat="1" hidden="1" x14ac:dyDescent="0.25"/>
    <row r="357" s="33" customFormat="1" hidden="1" x14ac:dyDescent="0.25"/>
    <row r="358" s="33" customFormat="1" hidden="1" x14ac:dyDescent="0.25"/>
    <row r="359" s="33" customFormat="1" hidden="1" x14ac:dyDescent="0.25"/>
    <row r="360" s="33" customFormat="1" hidden="1" x14ac:dyDescent="0.25"/>
    <row r="361" s="33" customFormat="1" hidden="1" x14ac:dyDescent="0.25"/>
    <row r="362" s="33" customFormat="1" hidden="1" x14ac:dyDescent="0.25"/>
    <row r="363" s="33" customFormat="1" hidden="1" x14ac:dyDescent="0.25"/>
    <row r="364" s="33" customFormat="1" hidden="1" x14ac:dyDescent="0.25"/>
    <row r="365" s="33" customFormat="1" hidden="1" x14ac:dyDescent="0.25"/>
    <row r="366" s="33" customFormat="1" hidden="1" x14ac:dyDescent="0.25"/>
    <row r="367" s="33" customFormat="1" hidden="1" x14ac:dyDescent="0.25"/>
    <row r="368" s="33" customFormat="1" hidden="1" x14ac:dyDescent="0.25"/>
    <row r="369" s="33" customFormat="1" hidden="1" x14ac:dyDescent="0.25"/>
    <row r="370" s="33" customFormat="1" hidden="1" x14ac:dyDescent="0.25"/>
    <row r="371" s="33" customFormat="1" hidden="1" x14ac:dyDescent="0.25"/>
    <row r="372" s="33" customFormat="1" hidden="1" x14ac:dyDescent="0.25"/>
    <row r="373" s="33" customFormat="1" x14ac:dyDescent="0.25"/>
    <row r="374" s="33" customFormat="1" x14ac:dyDescent="0.25"/>
    <row r="375" s="33" customFormat="1" x14ac:dyDescent="0.25"/>
    <row r="376" s="33" customFormat="1" x14ac:dyDescent="0.25"/>
    <row r="377" s="33" customFormat="1" x14ac:dyDescent="0.25"/>
    <row r="378" s="33" customFormat="1" x14ac:dyDescent="0.25"/>
    <row r="379" s="33" customFormat="1" x14ac:dyDescent="0.25"/>
    <row r="380" s="33" customFormat="1" x14ac:dyDescent="0.25"/>
    <row r="381" s="33" customFormat="1" x14ac:dyDescent="0.25"/>
    <row r="382" s="33" customFormat="1" x14ac:dyDescent="0.25"/>
    <row r="383" s="33" customFormat="1" x14ac:dyDescent="0.25"/>
    <row r="384" s="33" customFormat="1" x14ac:dyDescent="0.25"/>
    <row r="385" s="33" customFormat="1" x14ac:dyDescent="0.25"/>
    <row r="386" s="33" customFormat="1" x14ac:dyDescent="0.25"/>
    <row r="387" s="33" customFormat="1" x14ac:dyDescent="0.25"/>
    <row r="388" s="33" customFormat="1" x14ac:dyDescent="0.25"/>
    <row r="389" s="33" customFormat="1" x14ac:dyDescent="0.25"/>
    <row r="390" s="33" customFormat="1" x14ac:dyDescent="0.25"/>
    <row r="391" s="33" customFormat="1" x14ac:dyDescent="0.25"/>
    <row r="392" s="33" customFormat="1" x14ac:dyDescent="0.25"/>
    <row r="393" s="33" customFormat="1" x14ac:dyDescent="0.25"/>
    <row r="394" s="33" customFormat="1" x14ac:dyDescent="0.25"/>
    <row r="395" s="33" customFormat="1" x14ac:dyDescent="0.25"/>
    <row r="396" s="33" customFormat="1" x14ac:dyDescent="0.25"/>
    <row r="397" s="33" customFormat="1" x14ac:dyDescent="0.25"/>
    <row r="398" s="33" customFormat="1" x14ac:dyDescent="0.25"/>
    <row r="399" s="33" customFormat="1" x14ac:dyDescent="0.25"/>
    <row r="400" s="33" customFormat="1" x14ac:dyDescent="0.25"/>
    <row r="401" s="33" customFormat="1" x14ac:dyDescent="0.25"/>
    <row r="402" s="33" customFormat="1" x14ac:dyDescent="0.25"/>
    <row r="403" s="33" customFormat="1" x14ac:dyDescent="0.25"/>
    <row r="404" s="33" customFormat="1" x14ac:dyDescent="0.25"/>
    <row r="405" s="33" customFormat="1" x14ac:dyDescent="0.25"/>
    <row r="406" s="33" customFormat="1" x14ac:dyDescent="0.25"/>
    <row r="407" s="33" customFormat="1" x14ac:dyDescent="0.25"/>
    <row r="408" s="33" customFormat="1" x14ac:dyDescent="0.25"/>
    <row r="409" s="33" customFormat="1" x14ac:dyDescent="0.25"/>
    <row r="410" s="33" customFormat="1" x14ac:dyDescent="0.25"/>
    <row r="411" s="33" customFormat="1" x14ac:dyDescent="0.25"/>
    <row r="412" s="33" customFormat="1" x14ac:dyDescent="0.25"/>
    <row r="413" s="33" customFormat="1" x14ac:dyDescent="0.25"/>
    <row r="414" s="33" customFormat="1" x14ac:dyDescent="0.25"/>
    <row r="415" s="33" customFormat="1" x14ac:dyDescent="0.25"/>
    <row r="416" s="33" customFormat="1" x14ac:dyDescent="0.25"/>
    <row r="417" s="33" customFormat="1" x14ac:dyDescent="0.25"/>
    <row r="418" s="33" customFormat="1" x14ac:dyDescent="0.25"/>
    <row r="419" s="33" customFormat="1" x14ac:dyDescent="0.25"/>
    <row r="420" s="33" customFormat="1" x14ac:dyDescent="0.25"/>
    <row r="421" s="33" customFormat="1" x14ac:dyDescent="0.25"/>
    <row r="422" s="33" customFormat="1" x14ac:dyDescent="0.25"/>
    <row r="423" s="33" customFormat="1" x14ac:dyDescent="0.25"/>
    <row r="424" s="33" customFormat="1" x14ac:dyDescent="0.25"/>
    <row r="425" s="33" customFormat="1" x14ac:dyDescent="0.25"/>
    <row r="426" s="33" customFormat="1" x14ac:dyDescent="0.25"/>
    <row r="427" s="33" customFormat="1" x14ac:dyDescent="0.25"/>
    <row r="428" s="33" customFormat="1" x14ac:dyDescent="0.25"/>
    <row r="429" s="33" customFormat="1" x14ac:dyDescent="0.25"/>
    <row r="430" s="33" customFormat="1" x14ac:dyDescent="0.25"/>
    <row r="431" s="33" customFormat="1" x14ac:dyDescent="0.25"/>
    <row r="432" s="33" customFormat="1" x14ac:dyDescent="0.25"/>
    <row r="433" s="33" customFormat="1" x14ac:dyDescent="0.25"/>
    <row r="434" s="33" customFormat="1" x14ac:dyDescent="0.25"/>
    <row r="435" s="33" customFormat="1" x14ac:dyDescent="0.25"/>
    <row r="436" s="33" customFormat="1" x14ac:dyDescent="0.25"/>
    <row r="437" s="33" customFormat="1" x14ac:dyDescent="0.25"/>
    <row r="438" s="33" customFormat="1" x14ac:dyDescent="0.25"/>
    <row r="439" s="33" customFormat="1" x14ac:dyDescent="0.25"/>
    <row r="440" s="33" customFormat="1" x14ac:dyDescent="0.25"/>
    <row r="441" s="33" customFormat="1" x14ac:dyDescent="0.25"/>
    <row r="442" s="33" customFormat="1" x14ac:dyDescent="0.25"/>
    <row r="443" s="33" customFormat="1" x14ac:dyDescent="0.25"/>
    <row r="444" s="33" customFormat="1" x14ac:dyDescent="0.25"/>
    <row r="445" s="33" customFormat="1" x14ac:dyDescent="0.25"/>
    <row r="446" s="33" customFormat="1" x14ac:dyDescent="0.25"/>
    <row r="447" s="33" customFormat="1" x14ac:dyDescent="0.25"/>
    <row r="448" s="33" customFormat="1" x14ac:dyDescent="0.25"/>
    <row r="449" s="33" customFormat="1" x14ac:dyDescent="0.25"/>
    <row r="450" s="33" customFormat="1" x14ac:dyDescent="0.25"/>
    <row r="451" s="33" customFormat="1" x14ac:dyDescent="0.25"/>
    <row r="452" s="33" customFormat="1" x14ac:dyDescent="0.25"/>
    <row r="453" s="33" customFormat="1" x14ac:dyDescent="0.25"/>
    <row r="454" s="33" customFormat="1" x14ac:dyDescent="0.25"/>
    <row r="455" s="33" customFormat="1" x14ac:dyDescent="0.25"/>
    <row r="456" s="33" customFormat="1" x14ac:dyDescent="0.25"/>
    <row r="457" s="33" customFormat="1" x14ac:dyDescent="0.25"/>
    <row r="458" s="33" customFormat="1" x14ac:dyDescent="0.25"/>
    <row r="459" s="33" customFormat="1" x14ac:dyDescent="0.25"/>
    <row r="460" s="33" customFormat="1" x14ac:dyDescent="0.25"/>
    <row r="461" s="33" customFormat="1" x14ac:dyDescent="0.25"/>
    <row r="462" s="33" customFormat="1" x14ac:dyDescent="0.25"/>
    <row r="463" s="33" customFormat="1" x14ac:dyDescent="0.25"/>
    <row r="464" s="33" customFormat="1" x14ac:dyDescent="0.25"/>
    <row r="465" s="33" customFormat="1" x14ac:dyDescent="0.25"/>
    <row r="466" s="33" customFormat="1" x14ac:dyDescent="0.25"/>
    <row r="467" s="33" customFormat="1" x14ac:dyDescent="0.25"/>
    <row r="468" s="33" customFormat="1" x14ac:dyDescent="0.25"/>
    <row r="469" s="33" customFormat="1" x14ac:dyDescent="0.25"/>
    <row r="470" s="33" customFormat="1" x14ac:dyDescent="0.25"/>
    <row r="471" s="33" customFormat="1" x14ac:dyDescent="0.25"/>
    <row r="472" s="33" customFormat="1" x14ac:dyDescent="0.25"/>
    <row r="473" s="33" customFormat="1" x14ac:dyDescent="0.25"/>
    <row r="474" s="33" customFormat="1" x14ac:dyDescent="0.25"/>
    <row r="475" s="33" customFormat="1" x14ac:dyDescent="0.25"/>
    <row r="476" s="33" customFormat="1" x14ac:dyDescent="0.25"/>
    <row r="477" s="33" customFormat="1" x14ac:dyDescent="0.25"/>
    <row r="478" s="33" customFormat="1" x14ac:dyDescent="0.25"/>
    <row r="479" s="33" customFormat="1" x14ac:dyDescent="0.25"/>
    <row r="480" s="33" customFormat="1" x14ac:dyDescent="0.25"/>
    <row r="481" s="33" customFormat="1" x14ac:dyDescent="0.25"/>
    <row r="482" s="33" customFormat="1" x14ac:dyDescent="0.25"/>
    <row r="483" s="33" customFormat="1" x14ac:dyDescent="0.25"/>
    <row r="484" s="33" customFormat="1" x14ac:dyDescent="0.25"/>
    <row r="485" s="33" customFormat="1" x14ac:dyDescent="0.25"/>
    <row r="486" s="33" customFormat="1" x14ac:dyDescent="0.25"/>
    <row r="487" s="33" customFormat="1" x14ac:dyDescent="0.25"/>
    <row r="488" s="33" customFormat="1" x14ac:dyDescent="0.25"/>
    <row r="489" s="33" customFormat="1" x14ac:dyDescent="0.25"/>
    <row r="490" s="33" customFormat="1" x14ac:dyDescent="0.25"/>
    <row r="491" s="33" customFormat="1" x14ac:dyDescent="0.25"/>
    <row r="492" s="33" customFormat="1" x14ac:dyDescent="0.25"/>
    <row r="493" s="33" customFormat="1" x14ac:dyDescent="0.25"/>
    <row r="494" s="33" customFormat="1" x14ac:dyDescent="0.25"/>
    <row r="495" s="33" customFormat="1" x14ac:dyDescent="0.25"/>
    <row r="496" s="33" customFormat="1" x14ac:dyDescent="0.25"/>
    <row r="497" s="33" customFormat="1" x14ac:dyDescent="0.25"/>
    <row r="498" s="33" customFormat="1" x14ac:dyDescent="0.25"/>
    <row r="499" s="33" customFormat="1" x14ac:dyDescent="0.25"/>
    <row r="500" s="33" customFormat="1" x14ac:dyDescent="0.25"/>
    <row r="501" s="33" customFormat="1" x14ac:dyDescent="0.25"/>
    <row r="502" s="33" customFormat="1" x14ac:dyDescent="0.25"/>
    <row r="503" s="33" customFormat="1" x14ac:dyDescent="0.25"/>
    <row r="504" s="33" customFormat="1" x14ac:dyDescent="0.25"/>
    <row r="505" s="33" customFormat="1" x14ac:dyDescent="0.25"/>
    <row r="506" s="33" customFormat="1" x14ac:dyDescent="0.25"/>
    <row r="507" s="33" customFormat="1" x14ac:dyDescent="0.25"/>
    <row r="508" s="33" customFormat="1" x14ac:dyDescent="0.25"/>
    <row r="509" s="33" customFormat="1" x14ac:dyDescent="0.25"/>
    <row r="510" s="33" customFormat="1" x14ac:dyDescent="0.25"/>
    <row r="511" s="33" customFormat="1" x14ac:dyDescent="0.25"/>
    <row r="512" s="33" customFormat="1" x14ac:dyDescent="0.25"/>
    <row r="513" s="33" customFormat="1" x14ac:dyDescent="0.25"/>
    <row r="514" s="33" customFormat="1" x14ac:dyDescent="0.25"/>
    <row r="515" s="33" customFormat="1" x14ac:dyDescent="0.25"/>
    <row r="516" s="33" customFormat="1" x14ac:dyDescent="0.25"/>
    <row r="517" s="33" customFormat="1" x14ac:dyDescent="0.25"/>
    <row r="518" s="33" customFormat="1" x14ac:dyDescent="0.25"/>
    <row r="519" s="33" customFormat="1" x14ac:dyDescent="0.25"/>
    <row r="520" s="33" customFormat="1" x14ac:dyDescent="0.25"/>
    <row r="521" s="33" customFormat="1" x14ac:dyDescent="0.25"/>
    <row r="522" s="33" customFormat="1" x14ac:dyDescent="0.25"/>
    <row r="523" s="33" customFormat="1" x14ac:dyDescent="0.25"/>
    <row r="524" s="33" customFormat="1" x14ac:dyDescent="0.25"/>
    <row r="525" s="33" customFormat="1" x14ac:dyDescent="0.25"/>
    <row r="526" s="33" customFormat="1" x14ac:dyDescent="0.25"/>
    <row r="527" s="33" customFormat="1" x14ac:dyDescent="0.25"/>
    <row r="528" s="33" customFormat="1" x14ac:dyDescent="0.25"/>
    <row r="529" s="33" customFormat="1" x14ac:dyDescent="0.25"/>
    <row r="530" s="33" customFormat="1" x14ac:dyDescent="0.25"/>
    <row r="531" s="33" customFormat="1" x14ac:dyDescent="0.25"/>
    <row r="532" s="33" customFormat="1" x14ac:dyDescent="0.25"/>
    <row r="533" s="33" customFormat="1" x14ac:dyDescent="0.25"/>
    <row r="534" s="33" customFormat="1" x14ac:dyDescent="0.25"/>
    <row r="535" s="33" customFormat="1" x14ac:dyDescent="0.25"/>
    <row r="536" s="33" customFormat="1" x14ac:dyDescent="0.25"/>
    <row r="537" s="33" customFormat="1" x14ac:dyDescent="0.25"/>
    <row r="538" s="33" customFormat="1" x14ac:dyDescent="0.25"/>
    <row r="539" s="33" customFormat="1" x14ac:dyDescent="0.25"/>
    <row r="540" s="33" customFormat="1" x14ac:dyDescent="0.25"/>
    <row r="541" s="33" customFormat="1" x14ac:dyDescent="0.25"/>
    <row r="542" s="33" customFormat="1" x14ac:dyDescent="0.25"/>
    <row r="543" s="33" customFormat="1" x14ac:dyDescent="0.25"/>
    <row r="544" s="33" customFormat="1" x14ac:dyDescent="0.25"/>
    <row r="545" s="33" customFormat="1" x14ac:dyDescent="0.25"/>
    <row r="546" s="33" customFormat="1" x14ac:dyDescent="0.25"/>
    <row r="547" s="33" customFormat="1" x14ac:dyDescent="0.25"/>
    <row r="548" s="33" customFormat="1" x14ac:dyDescent="0.25"/>
    <row r="549" s="33" customFormat="1" x14ac:dyDescent="0.25"/>
    <row r="550" s="33" customFormat="1" x14ac:dyDescent="0.25"/>
    <row r="551" s="33" customFormat="1" x14ac:dyDescent="0.25"/>
    <row r="552" s="33" customFormat="1" x14ac:dyDescent="0.25"/>
    <row r="553" s="33" customFormat="1" x14ac:dyDescent="0.25"/>
    <row r="554" s="33" customFormat="1" x14ac:dyDescent="0.25"/>
    <row r="555" s="33" customFormat="1" x14ac:dyDescent="0.25"/>
    <row r="556" s="33" customFormat="1" x14ac:dyDescent="0.25"/>
    <row r="557" s="33" customFormat="1" x14ac:dyDescent="0.25"/>
    <row r="558" s="33" customFormat="1" x14ac:dyDescent="0.25"/>
    <row r="559" s="33" customFormat="1" x14ac:dyDescent="0.25"/>
    <row r="560" s="33" customFormat="1" x14ac:dyDescent="0.25"/>
    <row r="561" s="33" customFormat="1" x14ac:dyDescent="0.25"/>
    <row r="562" s="33" customFormat="1" x14ac:dyDescent="0.25"/>
    <row r="563" s="33" customFormat="1" x14ac:dyDescent="0.25"/>
    <row r="564" s="33" customFormat="1" x14ac:dyDescent="0.25"/>
    <row r="565" s="33" customFormat="1" x14ac:dyDescent="0.25"/>
    <row r="566" s="33" customFormat="1" x14ac:dyDescent="0.25"/>
    <row r="567" s="33" customFormat="1" x14ac:dyDescent="0.25"/>
    <row r="568" s="33" customFormat="1" x14ac:dyDescent="0.25"/>
    <row r="569" s="33" customFormat="1" x14ac:dyDescent="0.25"/>
    <row r="570" s="33" customFormat="1" x14ac:dyDescent="0.25"/>
    <row r="571" s="33" customFormat="1" x14ac:dyDescent="0.25"/>
    <row r="572" s="33" customFormat="1" x14ac:dyDescent="0.25"/>
    <row r="573" s="33" customFormat="1" x14ac:dyDescent="0.25"/>
    <row r="574" s="33" customFormat="1" x14ac:dyDescent="0.25"/>
    <row r="575" s="33" customFormat="1" x14ac:dyDescent="0.25"/>
    <row r="576" s="33" customFormat="1" x14ac:dyDescent="0.25"/>
    <row r="577" s="33" customFormat="1" x14ac:dyDescent="0.25"/>
    <row r="578" s="33" customFormat="1" x14ac:dyDescent="0.25"/>
    <row r="579" s="33" customFormat="1" x14ac:dyDescent="0.25"/>
    <row r="580" s="33" customFormat="1" x14ac:dyDescent="0.25"/>
    <row r="581" s="33" customFormat="1" x14ac:dyDescent="0.25"/>
    <row r="582" s="33" customFormat="1" x14ac:dyDescent="0.25"/>
    <row r="583" s="33" customFormat="1" x14ac:dyDescent="0.25"/>
    <row r="584" s="33" customFormat="1" x14ac:dyDescent="0.25"/>
    <row r="585" s="33" customFormat="1" x14ac:dyDescent="0.25"/>
    <row r="586" s="33" customFormat="1" x14ac:dyDescent="0.25"/>
    <row r="587" s="33" customFormat="1" x14ac:dyDescent="0.25"/>
    <row r="588" s="33" customFormat="1" x14ac:dyDescent="0.25"/>
    <row r="589" s="33" customFormat="1" x14ac:dyDescent="0.25"/>
    <row r="590" s="33" customFormat="1" x14ac:dyDescent="0.25"/>
    <row r="591" s="33" customFormat="1" x14ac:dyDescent="0.25"/>
    <row r="592" s="33" customFormat="1" x14ac:dyDescent="0.25"/>
    <row r="593" s="33" customFormat="1" x14ac:dyDescent="0.25"/>
    <row r="594" s="33" customFormat="1" x14ac:dyDescent="0.25"/>
    <row r="595" s="33" customFormat="1" x14ac:dyDescent="0.25"/>
    <row r="596" s="33" customFormat="1" x14ac:dyDescent="0.25"/>
    <row r="597" s="33" customFormat="1" x14ac:dyDescent="0.25"/>
    <row r="598" s="33" customFormat="1" x14ac:dyDescent="0.25"/>
    <row r="599" s="33" customFormat="1" x14ac:dyDescent="0.25"/>
    <row r="600" s="33" customFormat="1" x14ac:dyDescent="0.25"/>
    <row r="601" s="33" customFormat="1" x14ac:dyDescent="0.25"/>
    <row r="602" s="33" customFormat="1" x14ac:dyDescent="0.25"/>
    <row r="603" s="33" customFormat="1" x14ac:dyDescent="0.25"/>
    <row r="604" s="33" customFormat="1" x14ac:dyDescent="0.25"/>
    <row r="605" s="33" customFormat="1" x14ac:dyDescent="0.25"/>
    <row r="606" s="33" customFormat="1" x14ac:dyDescent="0.25"/>
    <row r="607" s="33" customFormat="1" x14ac:dyDescent="0.25"/>
    <row r="608" s="33" customFormat="1" x14ac:dyDescent="0.25"/>
    <row r="609" s="33" customFormat="1" x14ac:dyDescent="0.25"/>
    <row r="610" s="33" customFormat="1" x14ac:dyDescent="0.25"/>
    <row r="611" s="33" customFormat="1" x14ac:dyDescent="0.25"/>
    <row r="612" s="33" customFormat="1" x14ac:dyDescent="0.25"/>
    <row r="613" s="33" customFormat="1" x14ac:dyDescent="0.25"/>
    <row r="614" s="33" customFormat="1" x14ac:dyDescent="0.25"/>
    <row r="615" s="33" customFormat="1" x14ac:dyDescent="0.25"/>
    <row r="616" s="33" customFormat="1" x14ac:dyDescent="0.25"/>
    <row r="617" s="33" customFormat="1" x14ac:dyDescent="0.25"/>
    <row r="618" s="33" customFormat="1" x14ac:dyDescent="0.25"/>
    <row r="619" s="33" customFormat="1" x14ac:dyDescent="0.25"/>
    <row r="620" s="33" customFormat="1" x14ac:dyDescent="0.25"/>
    <row r="621" s="33" customFormat="1" x14ac:dyDescent="0.25"/>
    <row r="622" s="33" customFormat="1" x14ac:dyDescent="0.25"/>
    <row r="623" s="33" customFormat="1" x14ac:dyDescent="0.25"/>
    <row r="624" s="33" customFormat="1" x14ac:dyDescent="0.25"/>
    <row r="625" s="33" customFormat="1" x14ac:dyDescent="0.25"/>
    <row r="626" s="33" customFormat="1" x14ac:dyDescent="0.25"/>
    <row r="627" s="33" customFormat="1" x14ac:dyDescent="0.25"/>
    <row r="628" s="33" customFormat="1" x14ac:dyDescent="0.25"/>
    <row r="629" s="33" customFormat="1" x14ac:dyDescent="0.25"/>
    <row r="630" s="33" customFormat="1" x14ac:dyDescent="0.25"/>
    <row r="631" s="33" customFormat="1" x14ac:dyDescent="0.25"/>
    <row r="632" s="33" customFormat="1" x14ac:dyDescent="0.25"/>
    <row r="633" s="33" customFormat="1" x14ac:dyDescent="0.25"/>
    <row r="634" s="33" customFormat="1" x14ac:dyDescent="0.25"/>
    <row r="635" s="33" customFormat="1" x14ac:dyDescent="0.25"/>
    <row r="636" s="33" customFormat="1" x14ac:dyDescent="0.25"/>
    <row r="637" s="33" customFormat="1" x14ac:dyDescent="0.25"/>
    <row r="638" s="33" customFormat="1" x14ac:dyDescent="0.25"/>
    <row r="639" s="33" customFormat="1" x14ac:dyDescent="0.25"/>
    <row r="640" s="33" customFormat="1" x14ac:dyDescent="0.25"/>
    <row r="641" s="33" customFormat="1" x14ac:dyDescent="0.25"/>
    <row r="642" s="33" customFormat="1" x14ac:dyDescent="0.25"/>
    <row r="643" s="33" customFormat="1" x14ac:dyDescent="0.25"/>
    <row r="644" s="33" customFormat="1" x14ac:dyDescent="0.25"/>
    <row r="645" s="33" customFormat="1" x14ac:dyDescent="0.25"/>
    <row r="646" s="33" customFormat="1" x14ac:dyDescent="0.25"/>
    <row r="647" s="33" customFormat="1" x14ac:dyDescent="0.25"/>
    <row r="648" s="33" customFormat="1" x14ac:dyDescent="0.25"/>
    <row r="649" s="33" customFormat="1" x14ac:dyDescent="0.25"/>
    <row r="650" s="33" customFormat="1" x14ac:dyDescent="0.25"/>
    <row r="651" s="33" customFormat="1" x14ac:dyDescent="0.25"/>
    <row r="652" s="33" customFormat="1" x14ac:dyDescent="0.25"/>
    <row r="653" s="33" customFormat="1" x14ac:dyDescent="0.25"/>
    <row r="654" s="33" customFormat="1" x14ac:dyDescent="0.25"/>
    <row r="655" s="33" customFormat="1" x14ac:dyDescent="0.25"/>
    <row r="656" s="33" customFormat="1" x14ac:dyDescent="0.25"/>
    <row r="657" s="33" customFormat="1" x14ac:dyDescent="0.25"/>
    <row r="658" s="33" customFormat="1" x14ac:dyDescent="0.25"/>
    <row r="659" s="33" customFormat="1" x14ac:dyDescent="0.25"/>
    <row r="660" s="33" customFormat="1" x14ac:dyDescent="0.25"/>
    <row r="661" s="33" customFormat="1" x14ac:dyDescent="0.25"/>
    <row r="662" s="33" customFormat="1" x14ac:dyDescent="0.25"/>
    <row r="663" s="33" customFormat="1" x14ac:dyDescent="0.25"/>
    <row r="664" s="33" customFormat="1" x14ac:dyDescent="0.25"/>
    <row r="665" s="33" customFormat="1" x14ac:dyDescent="0.25"/>
    <row r="666" s="33" customFormat="1" x14ac:dyDescent="0.25"/>
    <row r="667" s="33" customFormat="1" x14ac:dyDescent="0.25"/>
    <row r="668" s="33" customFormat="1" x14ac:dyDescent="0.25"/>
    <row r="669" s="33" customFormat="1" x14ac:dyDescent="0.25"/>
    <row r="670" s="33" customFormat="1" x14ac:dyDescent="0.25"/>
    <row r="671" s="33" customFormat="1" x14ac:dyDescent="0.25"/>
    <row r="672" s="33" customFormat="1" x14ac:dyDescent="0.25"/>
    <row r="673" s="33" customFormat="1" x14ac:dyDescent="0.25"/>
    <row r="674" s="33" customFormat="1" x14ac:dyDescent="0.25"/>
    <row r="675" s="33" customFormat="1" x14ac:dyDescent="0.25"/>
    <row r="676" s="33" customFormat="1" x14ac:dyDescent="0.25"/>
    <row r="677" s="33" customFormat="1" x14ac:dyDescent="0.25"/>
    <row r="678" s="33" customFormat="1" x14ac:dyDescent="0.25"/>
    <row r="679" s="33" customFormat="1" x14ac:dyDescent="0.25"/>
    <row r="680" s="33" customFormat="1" x14ac:dyDescent="0.25"/>
    <row r="681" s="33" customFormat="1" x14ac:dyDescent="0.25"/>
    <row r="682" s="33" customFormat="1" x14ac:dyDescent="0.25"/>
    <row r="683" s="33" customFormat="1" x14ac:dyDescent="0.25"/>
    <row r="684" s="33" customFormat="1" x14ac:dyDescent="0.25"/>
    <row r="685" s="33" customFormat="1" x14ac:dyDescent="0.25"/>
    <row r="686" s="33" customFormat="1" x14ac:dyDescent="0.25"/>
    <row r="687" s="33" customFormat="1" x14ac:dyDescent="0.25"/>
    <row r="688" s="33" customFormat="1" x14ac:dyDescent="0.25"/>
    <row r="689" s="33" customFormat="1" x14ac:dyDescent="0.25"/>
    <row r="690" s="33" customFormat="1" x14ac:dyDescent="0.25"/>
    <row r="691" s="33" customFormat="1" x14ac:dyDescent="0.25"/>
    <row r="692" s="33" customFormat="1" x14ac:dyDescent="0.25"/>
    <row r="693" s="33" customFormat="1" x14ac:dyDescent="0.25"/>
    <row r="694" s="33" customFormat="1" x14ac:dyDescent="0.25"/>
    <row r="695" s="33" customFormat="1" x14ac:dyDescent="0.25"/>
    <row r="696" s="33" customFormat="1" x14ac:dyDescent="0.25"/>
    <row r="697" s="33" customFormat="1" x14ac:dyDescent="0.25"/>
    <row r="698" s="33" customFormat="1" x14ac:dyDescent="0.25"/>
    <row r="699" s="33" customFormat="1" x14ac:dyDescent="0.25"/>
    <row r="700" s="33" customFormat="1" x14ac:dyDescent="0.25"/>
    <row r="701" s="33" customFormat="1" x14ac:dyDescent="0.25"/>
    <row r="702" s="33" customFormat="1" x14ac:dyDescent="0.25"/>
    <row r="703" s="33" customFormat="1" x14ac:dyDescent="0.25"/>
    <row r="704" s="33" customFormat="1" x14ac:dyDescent="0.25"/>
    <row r="705" s="33" customFormat="1" x14ac:dyDescent="0.25"/>
    <row r="706" s="33" customFormat="1" x14ac:dyDescent="0.25"/>
    <row r="707" s="33" customFormat="1" x14ac:dyDescent="0.25"/>
    <row r="708" s="33" customFormat="1" x14ac:dyDescent="0.25"/>
    <row r="709" s="33" customFormat="1" x14ac:dyDescent="0.25"/>
    <row r="710" s="33" customFormat="1" x14ac:dyDescent="0.25"/>
    <row r="711" s="33" customFormat="1" x14ac:dyDescent="0.25"/>
    <row r="712" s="33" customFormat="1" x14ac:dyDescent="0.25"/>
    <row r="713" s="33" customFormat="1" x14ac:dyDescent="0.25"/>
    <row r="714" s="33" customFormat="1" x14ac:dyDescent="0.25"/>
    <row r="715" s="33" customFormat="1" x14ac:dyDescent="0.25"/>
    <row r="716" s="33" customFormat="1" x14ac:dyDescent="0.25"/>
    <row r="717" s="33" customFormat="1" x14ac:dyDescent="0.25"/>
    <row r="718" s="33" customFormat="1" x14ac:dyDescent="0.25"/>
    <row r="719" s="33" customFormat="1" x14ac:dyDescent="0.25"/>
    <row r="720" s="33" customFormat="1" x14ac:dyDescent="0.25"/>
    <row r="721" s="33" customFormat="1" x14ac:dyDescent="0.25"/>
    <row r="722" s="33" customFormat="1" x14ac:dyDescent="0.25"/>
    <row r="723" s="33" customFormat="1" x14ac:dyDescent="0.25"/>
    <row r="724" s="33" customFormat="1" x14ac:dyDescent="0.25"/>
    <row r="725" s="33" customFormat="1" x14ac:dyDescent="0.25"/>
    <row r="726" s="33" customFormat="1" x14ac:dyDescent="0.25"/>
    <row r="727" s="33" customFormat="1" x14ac:dyDescent="0.25"/>
    <row r="728" s="33" customFormat="1" x14ac:dyDescent="0.25"/>
    <row r="729" s="33" customFormat="1" x14ac:dyDescent="0.25"/>
    <row r="730" s="33" customFormat="1" x14ac:dyDescent="0.25"/>
    <row r="731" s="33" customFormat="1" x14ac:dyDescent="0.25"/>
    <row r="732" s="33" customFormat="1" x14ac:dyDescent="0.25"/>
    <row r="733" s="33" customFormat="1" x14ac:dyDescent="0.25"/>
    <row r="734" s="33" customFormat="1" x14ac:dyDescent="0.25"/>
    <row r="735" s="33" customFormat="1" x14ac:dyDescent="0.25"/>
    <row r="736" s="33" customFormat="1" x14ac:dyDescent="0.25"/>
    <row r="737" s="33" customFormat="1" x14ac:dyDescent="0.25"/>
    <row r="738" s="33" customFormat="1" x14ac:dyDescent="0.25"/>
    <row r="739" s="33" customFormat="1" x14ac:dyDescent="0.25"/>
    <row r="740" s="33" customFormat="1" x14ac:dyDescent="0.25"/>
    <row r="741" s="33" customFormat="1" x14ac:dyDescent="0.25"/>
    <row r="742" s="33" customFormat="1" x14ac:dyDescent="0.25"/>
    <row r="743" s="33" customFormat="1" x14ac:dyDescent="0.25"/>
    <row r="744" s="33" customFormat="1" x14ac:dyDescent="0.25"/>
    <row r="745" s="33" customFormat="1" x14ac:dyDescent="0.25"/>
    <row r="746" s="33" customFormat="1" x14ac:dyDescent="0.25"/>
    <row r="747" s="33" customFormat="1" x14ac:dyDescent="0.25"/>
    <row r="748" s="33" customFormat="1" x14ac:dyDescent="0.25"/>
    <row r="749" s="33" customFormat="1" x14ac:dyDescent="0.25"/>
    <row r="750" s="33" customFormat="1" x14ac:dyDescent="0.25"/>
    <row r="751" s="33" customFormat="1" x14ac:dyDescent="0.25"/>
    <row r="752" s="33" customFormat="1" x14ac:dyDescent="0.25"/>
    <row r="753" s="33" customFormat="1" x14ac:dyDescent="0.25"/>
    <row r="754" s="33" customFormat="1" x14ac:dyDescent="0.25"/>
    <row r="755" s="33" customFormat="1" x14ac:dyDescent="0.25"/>
    <row r="756" s="33" customFormat="1" x14ac:dyDescent="0.25"/>
    <row r="757" s="33" customFormat="1" x14ac:dyDescent="0.25"/>
    <row r="758" s="33" customFormat="1" x14ac:dyDescent="0.25"/>
    <row r="759" s="33" customFormat="1" x14ac:dyDescent="0.25"/>
    <row r="760" s="33" customFormat="1" x14ac:dyDescent="0.25"/>
    <row r="761" s="33" customFormat="1" x14ac:dyDescent="0.25"/>
    <row r="762" s="33" customFormat="1" x14ac:dyDescent="0.25"/>
    <row r="763" s="33" customFormat="1" x14ac:dyDescent="0.25"/>
    <row r="764" s="33" customFormat="1" x14ac:dyDescent="0.25"/>
    <row r="765" s="33" customFormat="1" x14ac:dyDescent="0.25"/>
    <row r="766" s="33" customFormat="1" x14ac:dyDescent="0.25"/>
    <row r="767" s="33" customFormat="1" x14ac:dyDescent="0.25"/>
    <row r="768" s="33" customFormat="1" x14ac:dyDescent="0.25"/>
    <row r="769" s="33" customFormat="1" x14ac:dyDescent="0.25"/>
    <row r="770" s="33" customFormat="1" x14ac:dyDescent="0.25"/>
    <row r="771" s="33" customFormat="1" x14ac:dyDescent="0.25"/>
    <row r="772" s="33" customFormat="1" x14ac:dyDescent="0.25"/>
    <row r="773" s="33" customFormat="1" x14ac:dyDescent="0.25"/>
    <row r="774" s="33" customFormat="1" x14ac:dyDescent="0.25"/>
    <row r="775" s="33" customFormat="1" x14ac:dyDescent="0.25"/>
    <row r="776" s="33" customFormat="1" x14ac:dyDescent="0.25"/>
    <row r="777" s="33" customFormat="1" x14ac:dyDescent="0.25"/>
    <row r="778" s="33" customFormat="1" x14ac:dyDescent="0.25"/>
    <row r="779" s="33" customFormat="1" x14ac:dyDescent="0.25"/>
    <row r="780" s="33" customFormat="1" x14ac:dyDescent="0.25"/>
    <row r="781" s="33" customFormat="1" x14ac:dyDescent="0.25"/>
    <row r="782" s="33" customFormat="1" x14ac:dyDescent="0.25"/>
    <row r="783" s="33" customFormat="1" x14ac:dyDescent="0.25"/>
    <row r="784" s="33" customFormat="1" x14ac:dyDescent="0.25"/>
    <row r="785" s="33" customFormat="1" x14ac:dyDescent="0.25"/>
    <row r="786" s="33" customFormat="1" x14ac:dyDescent="0.25"/>
    <row r="787" s="33" customFormat="1" x14ac:dyDescent="0.25"/>
    <row r="788" s="33" customFormat="1" x14ac:dyDescent="0.25"/>
    <row r="789" s="33" customFormat="1" x14ac:dyDescent="0.25"/>
    <row r="790" s="33" customFormat="1" x14ac:dyDescent="0.25"/>
    <row r="791" s="33" customFormat="1" x14ac:dyDescent="0.25"/>
    <row r="792" s="33" customFormat="1" x14ac:dyDescent="0.25"/>
    <row r="793" s="33" customFormat="1" x14ac:dyDescent="0.25"/>
    <row r="794" s="33" customFormat="1" x14ac:dyDescent="0.25"/>
    <row r="795" s="33" customFormat="1" x14ac:dyDescent="0.25"/>
    <row r="796" s="33" customFormat="1" x14ac:dyDescent="0.25"/>
    <row r="797" s="33" customFormat="1" x14ac:dyDescent="0.25"/>
    <row r="798" s="33" customFormat="1" x14ac:dyDescent="0.25"/>
    <row r="799" s="33" customFormat="1" x14ac:dyDescent="0.25"/>
  </sheetData>
  <sheetProtection algorithmName="SHA-512" hashValue="OfBVMLl1j6aebA2gGtxIno9ZoFp4MsPPH3LfSVopQkvCcuvWLN02viMfgXGEzhL+DjszWrs5KEzkPD5tRpJCpw==" saltValue="2WEgJvDdERTkT9m8FNdLNw==" spinCount="100000" sheet="1" objects="1" scenarios="1"/>
  <mergeCells count="24">
    <mergeCell ref="F20:G20"/>
    <mergeCell ref="F19:G19"/>
    <mergeCell ref="F18:G18"/>
    <mergeCell ref="F25:G25"/>
    <mergeCell ref="O13:P13"/>
    <mergeCell ref="K15:M17"/>
    <mergeCell ref="F13:G13"/>
    <mergeCell ref="F16:G16"/>
    <mergeCell ref="F17:G17"/>
    <mergeCell ref="J13:K13"/>
    <mergeCell ref="F14:G15"/>
    <mergeCell ref="I14:I15"/>
    <mergeCell ref="F8:G8"/>
    <mergeCell ref="F9:I9"/>
    <mergeCell ref="F12:G12"/>
    <mergeCell ref="F10:G10"/>
    <mergeCell ref="F11:G11"/>
    <mergeCell ref="Q10:S10"/>
    <mergeCell ref="K19:M23"/>
    <mergeCell ref="I3:M3"/>
    <mergeCell ref="I4:M4"/>
    <mergeCell ref="J5:M5"/>
    <mergeCell ref="J11:K11"/>
    <mergeCell ref="J12:K12"/>
  </mergeCells>
  <conditionalFormatting sqref="K19">
    <cfRule type="containsText" dxfId="1" priority="5" operator="containsText" text="CERO PESOS">
      <formula>NOT(ISERROR(SEARCH("CERO PESOS",K19)))</formula>
    </cfRule>
  </conditionalFormatting>
  <conditionalFormatting sqref="K15">
    <cfRule type="containsText" dxfId="0" priority="4" operator="containsText" text="CERO PESOS">
      <formula>NOT(ISERROR(SEARCH("CERO PESOS",K15)))</formula>
    </cfRule>
  </conditionalFormatting>
  <dataValidations count="1">
    <dataValidation type="list" allowBlank="1" showInputMessage="1" showErrorMessage="1" sqref="I8">
      <formula1>$X$8:$X$15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L84"/>
  <sheetViews>
    <sheetView showGridLines="0" zoomScaleNormal="100" workbookViewId="0">
      <selection activeCell="A7" sqref="A7"/>
    </sheetView>
  </sheetViews>
  <sheetFormatPr baseColWidth="10" defaultColWidth="11.42578125" defaultRowHeight="12" x14ac:dyDescent="0.2"/>
  <cols>
    <col min="1" max="1" width="13.140625" style="3" customWidth="1"/>
    <col min="2" max="2" width="13.28515625" style="1" bestFit="1" customWidth="1"/>
    <col min="3" max="3" width="11.140625" style="1" bestFit="1" customWidth="1"/>
    <col min="4" max="4" width="9.42578125" style="3" bestFit="1" customWidth="1"/>
    <col min="5" max="12" width="8.7109375" style="3" bestFit="1" customWidth="1"/>
    <col min="13" max="13" width="8.5703125" style="3" customWidth="1"/>
    <col min="14" max="14" width="5.85546875" style="3" customWidth="1"/>
    <col min="15" max="16384" width="11.42578125" style="3"/>
  </cols>
  <sheetData>
    <row r="2" spans="2:12" x14ac:dyDescent="0.2">
      <c r="D2" s="2"/>
    </row>
    <row r="3" spans="2:12" ht="18" customHeight="1" x14ac:dyDescent="0.2"/>
    <row r="4" spans="2:12" ht="15.75" thickBot="1" x14ac:dyDescent="0.25">
      <c r="B4" s="151" t="s">
        <v>17</v>
      </c>
      <c r="C4" s="151"/>
      <c r="D4" s="152" t="s">
        <v>18</v>
      </c>
      <c r="E4" s="152"/>
      <c r="F4" s="152"/>
      <c r="G4" s="152"/>
      <c r="H4" s="152"/>
      <c r="I4" s="152"/>
      <c r="J4" s="152"/>
      <c r="K4" s="152"/>
      <c r="L4" s="152"/>
    </row>
    <row r="5" spans="2:12" ht="16.5" thickBot="1" x14ac:dyDescent="0.25">
      <c r="B5" s="4"/>
      <c r="C5" s="4"/>
      <c r="D5" s="5"/>
      <c r="E5" s="5"/>
      <c r="F5" s="5"/>
      <c r="G5" s="5"/>
      <c r="H5" s="5"/>
      <c r="I5" s="5"/>
      <c r="J5" s="5"/>
      <c r="K5" s="5"/>
      <c r="L5" s="5"/>
    </row>
    <row r="6" spans="2:12" s="6" customFormat="1" ht="21.95" customHeight="1" thickBot="1" x14ac:dyDescent="0.3">
      <c r="B6" s="153" t="s">
        <v>19</v>
      </c>
      <c r="C6" s="154"/>
      <c r="D6" s="155" t="s">
        <v>20</v>
      </c>
      <c r="E6" s="155"/>
      <c r="F6" s="155"/>
      <c r="G6" s="155"/>
      <c r="H6" s="155"/>
      <c r="I6" s="155"/>
      <c r="J6" s="155"/>
      <c r="K6" s="155"/>
      <c r="L6" s="156"/>
    </row>
    <row r="7" spans="2:12" s="6" customFormat="1" ht="12.75" thickBot="1" x14ac:dyDescent="0.3">
      <c r="B7" s="7" t="s">
        <v>21</v>
      </c>
      <c r="C7" s="7" t="s">
        <v>22</v>
      </c>
      <c r="D7" s="8">
        <v>12</v>
      </c>
      <c r="E7" s="9">
        <v>24</v>
      </c>
      <c r="F7" s="9">
        <v>36</v>
      </c>
      <c r="G7" s="9">
        <v>48</v>
      </c>
      <c r="H7" s="9">
        <v>60</v>
      </c>
      <c r="I7" s="9">
        <v>72</v>
      </c>
      <c r="J7" s="9">
        <v>84</v>
      </c>
      <c r="K7" s="9">
        <v>96</v>
      </c>
      <c r="L7" s="9">
        <v>108</v>
      </c>
    </row>
    <row r="8" spans="2:12" x14ac:dyDescent="0.2">
      <c r="B8" s="10">
        <v>0.01</v>
      </c>
      <c r="C8" s="11">
        <v>0.12682503013196977</v>
      </c>
      <c r="D8" s="12">
        <v>90899</v>
      </c>
      <c r="E8" s="13">
        <v>48724</v>
      </c>
      <c r="F8" s="13">
        <v>34732</v>
      </c>
      <c r="G8" s="13">
        <v>27786</v>
      </c>
      <c r="H8" s="13">
        <v>23657</v>
      </c>
      <c r="I8" s="13">
        <v>20937</v>
      </c>
      <c r="J8" s="13">
        <v>19021</v>
      </c>
      <c r="K8" s="13">
        <v>17608</v>
      </c>
      <c r="L8" s="14">
        <v>16529</v>
      </c>
    </row>
    <row r="9" spans="2:12" x14ac:dyDescent="0.2">
      <c r="B9" s="15">
        <v>1.0500000000000001E-2</v>
      </c>
      <c r="C9" s="16">
        <v>0.1335372965869035</v>
      </c>
      <c r="D9" s="17">
        <v>91225</v>
      </c>
      <c r="E9" s="18">
        <v>49030</v>
      </c>
      <c r="F9" s="18">
        <v>35038</v>
      </c>
      <c r="G9" s="18">
        <v>28097</v>
      </c>
      <c r="H9" s="18">
        <v>23975</v>
      </c>
      <c r="I9" s="18">
        <v>21263</v>
      </c>
      <c r="J9" s="18">
        <v>19355</v>
      </c>
      <c r="K9" s="18">
        <v>17950</v>
      </c>
      <c r="L9" s="19">
        <v>16880</v>
      </c>
    </row>
    <row r="10" spans="2:12" x14ac:dyDescent="0.2">
      <c r="B10" s="15">
        <v>1.0999999999999999E-2</v>
      </c>
      <c r="C10" s="16">
        <v>0.14028619649985408</v>
      </c>
      <c r="D10" s="17">
        <v>91552</v>
      </c>
      <c r="E10" s="18">
        <v>49337</v>
      </c>
      <c r="F10" s="18">
        <v>35346</v>
      </c>
      <c r="G10" s="18">
        <v>28410</v>
      </c>
      <c r="H10" s="18">
        <v>24296</v>
      </c>
      <c r="I10" s="18">
        <v>21592</v>
      </c>
      <c r="J10" s="18">
        <v>19693</v>
      </c>
      <c r="K10" s="18">
        <v>18296</v>
      </c>
      <c r="L10" s="19">
        <v>17235</v>
      </c>
    </row>
    <row r="11" spans="2:12" x14ac:dyDescent="0.2">
      <c r="B11" s="15">
        <v>1.15E-2</v>
      </c>
      <c r="C11" s="16">
        <v>0.14707191153891563</v>
      </c>
      <c r="D11" s="17">
        <v>91879</v>
      </c>
      <c r="E11" s="18">
        <v>49645</v>
      </c>
      <c r="F11" s="18">
        <v>35655</v>
      </c>
      <c r="G11" s="18">
        <v>28725</v>
      </c>
      <c r="H11" s="18">
        <v>24619</v>
      </c>
      <c r="I11" s="18">
        <v>21924</v>
      </c>
      <c r="J11" s="18">
        <v>20034</v>
      </c>
      <c r="K11" s="18">
        <v>18647</v>
      </c>
      <c r="L11" s="19">
        <v>17594</v>
      </c>
    </row>
    <row r="12" spans="2:12" x14ac:dyDescent="0.2">
      <c r="B12" s="15">
        <v>1.2E-2</v>
      </c>
      <c r="C12" s="16">
        <v>0.15389462418258582</v>
      </c>
      <c r="D12" s="17">
        <v>92207</v>
      </c>
      <c r="E12" s="18">
        <v>49955</v>
      </c>
      <c r="F12" s="18">
        <v>35966</v>
      </c>
      <c r="G12" s="18">
        <v>29043</v>
      </c>
      <c r="H12" s="18">
        <v>24945</v>
      </c>
      <c r="I12" s="18">
        <v>22259</v>
      </c>
      <c r="J12" s="18">
        <v>20378</v>
      </c>
      <c r="K12" s="18">
        <v>19000</v>
      </c>
      <c r="L12" s="19">
        <v>17957</v>
      </c>
    </row>
    <row r="13" spans="2:12" x14ac:dyDescent="0.2">
      <c r="B13" s="15">
        <v>1.2500000000000001E-2</v>
      </c>
      <c r="C13" s="16">
        <v>0.16075451772299854</v>
      </c>
      <c r="D13" s="17">
        <v>92535</v>
      </c>
      <c r="E13" s="18">
        <v>50265</v>
      </c>
      <c r="F13" s="18">
        <v>36279</v>
      </c>
      <c r="G13" s="18">
        <v>29363</v>
      </c>
      <c r="H13" s="18">
        <v>25274</v>
      </c>
      <c r="I13" s="18">
        <v>22597</v>
      </c>
      <c r="J13" s="18">
        <v>20726</v>
      </c>
      <c r="K13" s="18">
        <v>19358</v>
      </c>
      <c r="L13" s="19">
        <v>18324</v>
      </c>
    </row>
    <row r="14" spans="2:12" x14ac:dyDescent="0.2">
      <c r="B14" s="15">
        <v>1.2999999999999999E-2</v>
      </c>
      <c r="C14" s="16">
        <v>0.16765177626913008</v>
      </c>
      <c r="D14" s="17">
        <v>92865</v>
      </c>
      <c r="E14" s="18">
        <v>50577</v>
      </c>
      <c r="F14" s="18">
        <v>36594</v>
      </c>
      <c r="G14" s="18">
        <v>29685</v>
      </c>
      <c r="H14" s="18">
        <v>25605</v>
      </c>
      <c r="I14" s="18">
        <v>22938</v>
      </c>
      <c r="J14" s="18">
        <v>21077</v>
      </c>
      <c r="K14" s="18">
        <v>19719</v>
      </c>
      <c r="L14" s="19">
        <v>18696</v>
      </c>
    </row>
    <row r="15" spans="2:12" x14ac:dyDescent="0.2">
      <c r="B15" s="15">
        <v>1.35E-2</v>
      </c>
      <c r="C15" s="16">
        <v>0.1745865847500423</v>
      </c>
      <c r="D15" s="17">
        <v>93195</v>
      </c>
      <c r="E15" s="18">
        <v>50890</v>
      </c>
      <c r="F15" s="18">
        <v>36910</v>
      </c>
      <c r="G15" s="18">
        <v>30009</v>
      </c>
      <c r="H15" s="18">
        <v>25938</v>
      </c>
      <c r="I15" s="18">
        <v>23282</v>
      </c>
      <c r="J15" s="18">
        <v>21432</v>
      </c>
      <c r="K15" s="18">
        <v>20084</v>
      </c>
      <c r="L15" s="19">
        <v>19071</v>
      </c>
    </row>
    <row r="16" spans="2:12" x14ac:dyDescent="0.2">
      <c r="B16" s="15">
        <v>1.4E-2</v>
      </c>
      <c r="C16" s="16">
        <v>0.18155912891812287</v>
      </c>
      <c r="D16" s="17">
        <v>93526</v>
      </c>
      <c r="E16" s="18">
        <v>51205</v>
      </c>
      <c r="F16" s="18">
        <v>37228</v>
      </c>
      <c r="G16" s="18">
        <v>30335</v>
      </c>
      <c r="H16" s="18">
        <v>26275</v>
      </c>
      <c r="I16" s="18">
        <v>23629</v>
      </c>
      <c r="J16" s="18">
        <v>21790</v>
      </c>
      <c r="K16" s="18">
        <v>20453</v>
      </c>
      <c r="L16" s="19">
        <v>19450</v>
      </c>
    </row>
    <row r="17" spans="2:12" x14ac:dyDescent="0.2">
      <c r="B17" s="15">
        <v>1.4500000000000001E-2</v>
      </c>
      <c r="C17" s="16">
        <v>0.18856959535234452</v>
      </c>
      <c r="D17" s="17">
        <v>93857</v>
      </c>
      <c r="E17" s="18">
        <v>51520</v>
      </c>
      <c r="F17" s="18">
        <v>37547</v>
      </c>
      <c r="G17" s="18">
        <v>30664</v>
      </c>
      <c r="H17" s="18">
        <v>26613</v>
      </c>
      <c r="I17" s="18">
        <v>23979</v>
      </c>
      <c r="J17" s="18">
        <v>22151</v>
      </c>
      <c r="K17" s="18">
        <v>20825</v>
      </c>
      <c r="L17" s="19">
        <v>19833</v>
      </c>
    </row>
    <row r="18" spans="2:12" x14ac:dyDescent="0.2">
      <c r="B18" s="15">
        <v>1.4999999999999999E-2</v>
      </c>
      <c r="C18" s="16">
        <v>0.19561817146153326</v>
      </c>
      <c r="D18" s="17">
        <v>94190</v>
      </c>
      <c r="E18" s="18">
        <v>51837</v>
      </c>
      <c r="F18" s="18">
        <v>37869</v>
      </c>
      <c r="G18" s="18">
        <v>30995</v>
      </c>
      <c r="H18" s="18">
        <v>26955</v>
      </c>
      <c r="I18" s="18">
        <v>24332</v>
      </c>
      <c r="J18" s="18">
        <v>22515</v>
      </c>
      <c r="K18" s="20">
        <v>21201</v>
      </c>
      <c r="L18" s="19">
        <v>20220</v>
      </c>
    </row>
    <row r="19" spans="2:12" x14ac:dyDescent="0.2">
      <c r="B19" s="15">
        <v>1.55E-2</v>
      </c>
      <c r="C19" s="16">
        <v>0.20270504548765578</v>
      </c>
      <c r="D19" s="17">
        <v>94523</v>
      </c>
      <c r="E19" s="18">
        <v>52155</v>
      </c>
      <c r="F19" s="18">
        <v>38192</v>
      </c>
      <c r="G19" s="18">
        <v>31327</v>
      </c>
      <c r="H19" s="18">
        <v>27299</v>
      </c>
      <c r="I19" s="18">
        <v>24687</v>
      </c>
      <c r="J19" s="18">
        <v>22883</v>
      </c>
      <c r="K19" s="18">
        <v>21580</v>
      </c>
      <c r="L19" s="19">
        <v>20610</v>
      </c>
    </row>
    <row r="20" spans="2:12" x14ac:dyDescent="0.2">
      <c r="B20" s="15">
        <v>1.6E-2</v>
      </c>
      <c r="C20" s="16">
        <v>0.20983040650908191</v>
      </c>
      <c r="D20" s="21">
        <v>94856</v>
      </c>
      <c r="E20" s="18">
        <v>52475</v>
      </c>
      <c r="F20" s="18">
        <v>38517</v>
      </c>
      <c r="G20" s="18">
        <v>31662</v>
      </c>
      <c r="H20" s="18">
        <v>27645</v>
      </c>
      <c r="I20" s="18">
        <v>25046</v>
      </c>
      <c r="J20" s="18">
        <v>23253</v>
      </c>
      <c r="K20" s="18">
        <v>21963</v>
      </c>
      <c r="L20" s="19">
        <v>21004</v>
      </c>
    </row>
    <row r="21" spans="2:12" x14ac:dyDescent="0.2">
      <c r="B21" s="15">
        <v>1.6500000000000001E-2</v>
      </c>
      <c r="C21" s="16">
        <v>0.21699444444392446</v>
      </c>
      <c r="D21" s="21">
        <v>95191</v>
      </c>
      <c r="E21" s="18">
        <v>52795</v>
      </c>
      <c r="F21" s="18">
        <v>38843</v>
      </c>
      <c r="G21" s="18">
        <v>31999</v>
      </c>
      <c r="H21" s="18">
        <v>27994</v>
      </c>
      <c r="I21" s="18">
        <v>25408</v>
      </c>
      <c r="J21" s="18">
        <v>23628</v>
      </c>
      <c r="K21" s="18">
        <v>22349</v>
      </c>
      <c r="L21" s="19">
        <v>21402</v>
      </c>
    </row>
    <row r="22" spans="2:12" x14ac:dyDescent="0.2">
      <c r="B22" s="15">
        <v>1.6899999999999998E-2</v>
      </c>
      <c r="C22" s="16">
        <v>0.22275365033253247</v>
      </c>
      <c r="D22" s="22">
        <v>95459</v>
      </c>
      <c r="E22" s="18">
        <v>53053</v>
      </c>
      <c r="F22" s="18">
        <v>39106</v>
      </c>
      <c r="G22" s="18">
        <v>32270</v>
      </c>
      <c r="H22" s="18">
        <v>28275</v>
      </c>
      <c r="I22" s="18">
        <v>25699</v>
      </c>
      <c r="J22" s="18">
        <v>23929</v>
      </c>
      <c r="K22" s="18">
        <v>22660</v>
      </c>
      <c r="L22" s="19">
        <v>21722</v>
      </c>
    </row>
    <row r="23" spans="2:12" x14ac:dyDescent="0.2">
      <c r="B23" s="15">
        <v>1.7000000000000001E-2</v>
      </c>
      <c r="C23" s="16">
        <v>0.22419735005332386</v>
      </c>
      <c r="D23" s="21">
        <v>95526</v>
      </c>
      <c r="E23" s="18">
        <v>53117</v>
      </c>
      <c r="F23" s="18">
        <v>39172</v>
      </c>
      <c r="G23" s="18">
        <v>32338</v>
      </c>
      <c r="H23" s="18">
        <v>28346</v>
      </c>
      <c r="I23" s="18">
        <v>25772</v>
      </c>
      <c r="J23" s="18">
        <v>24005</v>
      </c>
      <c r="K23" s="18">
        <v>22738</v>
      </c>
      <c r="L23" s="19">
        <v>21803</v>
      </c>
    </row>
    <row r="24" spans="2:12" x14ac:dyDescent="0.2">
      <c r="B24" s="15">
        <v>1.7500000000000002E-2</v>
      </c>
      <c r="C24" s="16">
        <v>0.23143931494479242</v>
      </c>
      <c r="D24" s="17">
        <v>95862</v>
      </c>
      <c r="E24" s="18">
        <v>53440</v>
      </c>
      <c r="F24" s="18">
        <v>39501</v>
      </c>
      <c r="G24" s="18">
        <v>32679</v>
      </c>
      <c r="H24" s="18">
        <v>28700</v>
      </c>
      <c r="I24" s="18">
        <v>26139</v>
      </c>
      <c r="J24" s="18">
        <v>24385</v>
      </c>
      <c r="K24" s="18">
        <v>23131</v>
      </c>
      <c r="L24" s="19">
        <v>22207</v>
      </c>
    </row>
    <row r="25" spans="2:12" x14ac:dyDescent="0.2">
      <c r="B25" s="15">
        <v>1.7999999999999999E-2</v>
      </c>
      <c r="C25" s="16">
        <v>0.23872053157552808</v>
      </c>
      <c r="D25" s="17">
        <v>96198</v>
      </c>
      <c r="E25" s="18">
        <v>53764</v>
      </c>
      <c r="F25" s="18">
        <v>39833</v>
      </c>
      <c r="G25" s="18">
        <v>33022</v>
      </c>
      <c r="H25" s="18">
        <v>29057</v>
      </c>
      <c r="I25" s="18">
        <v>26509</v>
      </c>
      <c r="J25" s="18">
        <v>24768</v>
      </c>
      <c r="K25" s="18">
        <v>23527</v>
      </c>
      <c r="L25" s="19">
        <v>22615</v>
      </c>
    </row>
    <row r="26" spans="2:12" x14ac:dyDescent="0.2">
      <c r="B26" s="15">
        <v>1.8499999999999999E-2</v>
      </c>
      <c r="C26" s="16">
        <v>0.24604119325578755</v>
      </c>
      <c r="D26" s="17">
        <v>96536</v>
      </c>
      <c r="E26" s="18">
        <v>54090</v>
      </c>
      <c r="F26" s="18">
        <v>40166</v>
      </c>
      <c r="G26" s="18">
        <v>33367</v>
      </c>
      <c r="H26" s="18">
        <v>29416</v>
      </c>
      <c r="I26" s="18">
        <v>26882</v>
      </c>
      <c r="J26" s="18">
        <v>25154</v>
      </c>
      <c r="K26" s="18">
        <v>23926</v>
      </c>
      <c r="L26" s="19">
        <v>23026</v>
      </c>
    </row>
    <row r="27" spans="2:12" x14ac:dyDescent="0.2">
      <c r="B27" s="15">
        <v>1.9E-2</v>
      </c>
      <c r="C27" s="16">
        <v>0.25340149415222601</v>
      </c>
      <c r="D27" s="17">
        <v>96874</v>
      </c>
      <c r="E27" s="18">
        <v>54416</v>
      </c>
      <c r="F27" s="18">
        <v>40501</v>
      </c>
      <c r="G27" s="18">
        <v>33715</v>
      </c>
      <c r="H27" s="18">
        <v>29777</v>
      </c>
      <c r="I27" s="18">
        <v>27257</v>
      </c>
      <c r="J27" s="18">
        <v>25544</v>
      </c>
      <c r="K27" s="18">
        <v>24328</v>
      </c>
      <c r="L27" s="19">
        <v>23441</v>
      </c>
    </row>
    <row r="28" spans="2:12" x14ac:dyDescent="0.2">
      <c r="B28" s="15">
        <v>1.95E-2</v>
      </c>
      <c r="C28" s="16">
        <v>0.26080162929128292</v>
      </c>
      <c r="D28" s="17">
        <v>97212</v>
      </c>
      <c r="E28" s="18">
        <v>54744</v>
      </c>
      <c r="F28" s="18">
        <v>40838</v>
      </c>
      <c r="G28" s="18">
        <v>34064</v>
      </c>
      <c r="H28" s="18">
        <v>30141</v>
      </c>
      <c r="I28" s="18">
        <v>27636</v>
      </c>
      <c r="J28" s="18">
        <v>25936</v>
      </c>
      <c r="K28" s="18">
        <v>24734</v>
      </c>
      <c r="L28" s="19">
        <v>23858</v>
      </c>
    </row>
    <row r="29" spans="2:12" ht="12.75" thickBot="1" x14ac:dyDescent="0.25">
      <c r="B29" s="23">
        <v>0.02</v>
      </c>
      <c r="C29" s="24">
        <v>0.26824179456254527</v>
      </c>
      <c r="D29" s="25">
        <v>97552</v>
      </c>
      <c r="E29" s="26">
        <v>55073</v>
      </c>
      <c r="F29" s="26">
        <v>41176</v>
      </c>
      <c r="G29" s="26">
        <v>34416</v>
      </c>
      <c r="H29" s="26">
        <v>30507</v>
      </c>
      <c r="I29" s="26">
        <v>28017</v>
      </c>
      <c r="J29" s="26">
        <v>26331</v>
      </c>
      <c r="K29" s="26">
        <v>25142</v>
      </c>
      <c r="L29" s="27">
        <v>24279</v>
      </c>
    </row>
    <row r="31" spans="2:12" ht="15.75" thickBot="1" x14ac:dyDescent="0.25">
      <c r="B31" s="151" t="s">
        <v>17</v>
      </c>
      <c r="C31" s="151"/>
      <c r="D31" s="152" t="s">
        <v>23</v>
      </c>
      <c r="E31" s="152"/>
      <c r="F31" s="152"/>
      <c r="G31" s="152"/>
      <c r="H31" s="152"/>
      <c r="I31" s="152"/>
      <c r="J31" s="152"/>
      <c r="K31" s="152"/>
      <c r="L31" s="152"/>
    </row>
    <row r="32" spans="2:12" ht="16.5" thickBot="1" x14ac:dyDescent="0.25">
      <c r="B32" s="4"/>
      <c r="C32" s="4"/>
      <c r="D32" s="5"/>
      <c r="E32" s="5"/>
      <c r="F32" s="5"/>
      <c r="G32" s="5"/>
      <c r="H32" s="5"/>
      <c r="I32" s="5"/>
      <c r="J32" s="5"/>
      <c r="K32" s="5"/>
      <c r="L32" s="5"/>
    </row>
    <row r="33" spans="2:12" ht="21.95" customHeight="1" thickBot="1" x14ac:dyDescent="0.25">
      <c r="B33" s="153" t="s">
        <v>19</v>
      </c>
      <c r="C33" s="154"/>
      <c r="D33" s="155" t="s">
        <v>20</v>
      </c>
      <c r="E33" s="155"/>
      <c r="F33" s="155"/>
      <c r="G33" s="155"/>
      <c r="H33" s="155"/>
      <c r="I33" s="155"/>
      <c r="J33" s="155"/>
      <c r="K33" s="155"/>
      <c r="L33" s="156"/>
    </row>
    <row r="34" spans="2:12" ht="12.75" thickBot="1" x14ac:dyDescent="0.25">
      <c r="B34" s="7" t="s">
        <v>21</v>
      </c>
      <c r="C34" s="7" t="s">
        <v>22</v>
      </c>
      <c r="D34" s="8">
        <v>12</v>
      </c>
      <c r="E34" s="9">
        <v>24</v>
      </c>
      <c r="F34" s="9">
        <v>36</v>
      </c>
      <c r="G34" s="9">
        <v>48</v>
      </c>
      <c r="H34" s="9">
        <v>60</v>
      </c>
      <c r="I34" s="9">
        <v>72</v>
      </c>
      <c r="J34" s="9">
        <v>84</v>
      </c>
      <c r="K34" s="9">
        <v>96</v>
      </c>
      <c r="L34" s="9">
        <v>108</v>
      </c>
    </row>
    <row r="35" spans="2:12" x14ac:dyDescent="0.2">
      <c r="B35" s="10">
        <v>0.01</v>
      </c>
      <c r="C35" s="11">
        <v>0.12682503013196977</v>
      </c>
      <c r="D35" s="12">
        <v>91779</v>
      </c>
      <c r="E35" s="13">
        <v>49190</v>
      </c>
      <c r="F35" s="13">
        <v>35061</v>
      </c>
      <c r="G35" s="13">
        <v>28046</v>
      </c>
      <c r="H35" s="13">
        <v>23876</v>
      </c>
      <c r="I35" s="13">
        <v>21129</v>
      </c>
      <c r="J35" s="13">
        <v>19194</v>
      </c>
      <c r="K35" s="13">
        <v>17766</v>
      </c>
      <c r="L35" s="14">
        <v>16676</v>
      </c>
    </row>
    <row r="36" spans="2:12" x14ac:dyDescent="0.2">
      <c r="B36" s="15">
        <v>1.0500000000000001E-2</v>
      </c>
      <c r="C36" s="16">
        <v>0.1335372965869035</v>
      </c>
      <c r="D36" s="17">
        <v>92151</v>
      </c>
      <c r="E36" s="18">
        <v>49522</v>
      </c>
      <c r="F36" s="18">
        <v>35386</v>
      </c>
      <c r="G36" s="18">
        <v>28372</v>
      </c>
      <c r="H36" s="18">
        <v>24208</v>
      </c>
      <c r="I36" s="18">
        <v>21467</v>
      </c>
      <c r="J36" s="18">
        <v>19539</v>
      </c>
      <c r="K36" s="18">
        <v>18119</v>
      </c>
      <c r="L36" s="19">
        <v>17037</v>
      </c>
    </row>
    <row r="37" spans="2:12" x14ac:dyDescent="0.2">
      <c r="B37" s="15">
        <v>1.0999999999999999E-2</v>
      </c>
      <c r="C37" s="16">
        <v>0.14028619649985408</v>
      </c>
      <c r="D37" s="17">
        <v>92524</v>
      </c>
      <c r="E37" s="18">
        <v>49855</v>
      </c>
      <c r="F37" s="18">
        <v>35713</v>
      </c>
      <c r="G37" s="18">
        <v>28702</v>
      </c>
      <c r="H37" s="18">
        <v>24542</v>
      </c>
      <c r="I37" s="18">
        <v>21808</v>
      </c>
      <c r="J37" s="18">
        <v>19889</v>
      </c>
      <c r="K37" s="18">
        <v>18476</v>
      </c>
      <c r="L37" s="19">
        <v>17402</v>
      </c>
    </row>
    <row r="38" spans="2:12" x14ac:dyDescent="0.2">
      <c r="B38" s="15">
        <v>1.15E-2</v>
      </c>
      <c r="C38" s="16">
        <v>0.14707191153891563</v>
      </c>
      <c r="D38" s="17">
        <v>92899</v>
      </c>
      <c r="E38" s="18">
        <v>50190</v>
      </c>
      <c r="F38" s="18">
        <v>36043</v>
      </c>
      <c r="G38" s="18">
        <v>29033</v>
      </c>
      <c r="H38" s="18">
        <v>24880</v>
      </c>
      <c r="I38" s="18">
        <v>22153</v>
      </c>
      <c r="J38" s="18">
        <v>20242</v>
      </c>
      <c r="K38" s="18">
        <v>18838</v>
      </c>
      <c r="L38" s="19">
        <v>17772</v>
      </c>
    </row>
    <row r="39" spans="2:12" x14ac:dyDescent="0.2">
      <c r="B39" s="15">
        <v>1.2E-2</v>
      </c>
      <c r="C39" s="16">
        <v>0.15389462418258582</v>
      </c>
      <c r="D39" s="17">
        <v>93274</v>
      </c>
      <c r="E39" s="18">
        <v>50526</v>
      </c>
      <c r="F39" s="18">
        <v>36374</v>
      </c>
      <c r="G39" s="18">
        <v>29367</v>
      </c>
      <c r="H39" s="18">
        <v>25220</v>
      </c>
      <c r="I39" s="18">
        <v>22501</v>
      </c>
      <c r="J39" s="18">
        <v>20598</v>
      </c>
      <c r="K39" s="18">
        <v>19203</v>
      </c>
      <c r="L39" s="19">
        <v>18146</v>
      </c>
    </row>
    <row r="40" spans="2:12" x14ac:dyDescent="0.2">
      <c r="B40" s="15">
        <v>1.2500000000000001E-2</v>
      </c>
      <c r="C40" s="16">
        <v>0.16075451772299854</v>
      </c>
      <c r="D40" s="17">
        <v>93650</v>
      </c>
      <c r="E40" s="18">
        <v>50864</v>
      </c>
      <c r="F40" s="18">
        <v>36706</v>
      </c>
      <c r="G40" s="18">
        <v>29704</v>
      </c>
      <c r="H40" s="18">
        <v>25564</v>
      </c>
      <c r="I40" s="18">
        <v>22853</v>
      </c>
      <c r="J40" s="18">
        <v>20958</v>
      </c>
      <c r="K40" s="18">
        <v>19573</v>
      </c>
      <c r="L40" s="19">
        <v>18525</v>
      </c>
    </row>
    <row r="41" spans="2:12" x14ac:dyDescent="0.2">
      <c r="B41" s="15">
        <v>1.2999999999999999E-2</v>
      </c>
      <c r="C41" s="16">
        <v>0.16765177626913008</v>
      </c>
      <c r="D41" s="17">
        <v>94027</v>
      </c>
      <c r="E41" s="18">
        <v>51203</v>
      </c>
      <c r="F41" s="18">
        <v>37041</v>
      </c>
      <c r="G41" s="18">
        <v>30042</v>
      </c>
      <c r="H41" s="18">
        <v>25910</v>
      </c>
      <c r="I41" s="18">
        <v>23208</v>
      </c>
      <c r="J41" s="18">
        <v>21322</v>
      </c>
      <c r="K41" s="18">
        <v>19946</v>
      </c>
      <c r="L41" s="19">
        <v>18908</v>
      </c>
    </row>
    <row r="42" spans="2:12" x14ac:dyDescent="0.2">
      <c r="B42" s="15">
        <v>1.35E-2</v>
      </c>
      <c r="C42" s="16">
        <v>0.1745865847500423</v>
      </c>
      <c r="D42" s="17">
        <v>94405</v>
      </c>
      <c r="E42" s="18">
        <v>51544</v>
      </c>
      <c r="F42" s="18">
        <v>37378</v>
      </c>
      <c r="G42" s="18">
        <v>30384</v>
      </c>
      <c r="H42" s="18">
        <v>26258</v>
      </c>
      <c r="I42" s="18">
        <v>23566</v>
      </c>
      <c r="J42" s="18">
        <v>21690</v>
      </c>
      <c r="K42" s="18">
        <v>20323</v>
      </c>
      <c r="L42" s="19">
        <v>19294</v>
      </c>
    </row>
    <row r="43" spans="2:12" x14ac:dyDescent="0.2">
      <c r="B43" s="15">
        <v>1.4E-2</v>
      </c>
      <c r="C43" s="16">
        <v>0.18155912891812287</v>
      </c>
      <c r="D43" s="17">
        <v>94784</v>
      </c>
      <c r="E43" s="18">
        <v>51886</v>
      </c>
      <c r="F43" s="18">
        <v>37716</v>
      </c>
      <c r="G43" s="18">
        <v>30728</v>
      </c>
      <c r="H43" s="18">
        <v>26610</v>
      </c>
      <c r="I43" s="18">
        <v>23927</v>
      </c>
      <c r="J43" s="18">
        <v>22061</v>
      </c>
      <c r="K43" s="18">
        <v>20704</v>
      </c>
      <c r="L43" s="19">
        <v>19685</v>
      </c>
    </row>
    <row r="44" spans="2:12" x14ac:dyDescent="0.2">
      <c r="B44" s="15">
        <v>1.4500000000000001E-2</v>
      </c>
      <c r="C44" s="16">
        <v>0.18856959535234452</v>
      </c>
      <c r="D44" s="17">
        <v>95164</v>
      </c>
      <c r="E44" s="18">
        <v>52230</v>
      </c>
      <c r="F44" s="18">
        <v>38057</v>
      </c>
      <c r="G44" s="18">
        <v>31074</v>
      </c>
      <c r="H44" s="18">
        <v>26965</v>
      </c>
      <c r="I44" s="18">
        <v>24291</v>
      </c>
      <c r="J44" s="18">
        <v>22435</v>
      </c>
      <c r="K44" s="18">
        <v>21089</v>
      </c>
      <c r="L44" s="19">
        <v>20080</v>
      </c>
    </row>
    <row r="45" spans="2:12" x14ac:dyDescent="0.2">
      <c r="B45" s="15">
        <v>1.4999999999999999E-2</v>
      </c>
      <c r="C45" s="16">
        <v>0.19561817146153326</v>
      </c>
      <c r="D45" s="17">
        <v>95545</v>
      </c>
      <c r="E45" s="18">
        <v>52575</v>
      </c>
      <c r="F45" s="18">
        <v>38399</v>
      </c>
      <c r="G45" s="18">
        <v>31423</v>
      </c>
      <c r="H45" s="18">
        <v>27322</v>
      </c>
      <c r="I45" s="18">
        <v>24658</v>
      </c>
      <c r="J45" s="18">
        <v>22813</v>
      </c>
      <c r="K45" s="20">
        <v>21477</v>
      </c>
      <c r="L45" s="19">
        <v>20479</v>
      </c>
    </row>
    <row r="46" spans="2:12" x14ac:dyDescent="0.2">
      <c r="B46" s="15">
        <v>1.55E-2</v>
      </c>
      <c r="C46" s="16">
        <v>0.20270504548765578</v>
      </c>
      <c r="D46" s="17">
        <v>95926</v>
      </c>
      <c r="E46" s="18">
        <v>52922</v>
      </c>
      <c r="F46" s="18">
        <v>38744</v>
      </c>
      <c r="G46" s="18">
        <v>31774</v>
      </c>
      <c r="H46" s="18">
        <v>27682</v>
      </c>
      <c r="I46" s="18">
        <v>25029</v>
      </c>
      <c r="J46" s="18">
        <v>23194</v>
      </c>
      <c r="K46" s="18">
        <v>21869</v>
      </c>
      <c r="L46" s="19">
        <v>20881</v>
      </c>
    </row>
    <row r="47" spans="2:12" x14ac:dyDescent="0.2">
      <c r="B47" s="15">
        <v>1.6E-2</v>
      </c>
      <c r="C47" s="16">
        <v>0.20983040650908191</v>
      </c>
      <c r="D47" s="21">
        <v>96309</v>
      </c>
      <c r="E47" s="18">
        <v>53270</v>
      </c>
      <c r="F47" s="18">
        <v>39090</v>
      </c>
      <c r="G47" s="18">
        <v>32127</v>
      </c>
      <c r="H47" s="18">
        <v>28045</v>
      </c>
      <c r="I47" s="18">
        <v>25403</v>
      </c>
      <c r="J47" s="18">
        <v>23579</v>
      </c>
      <c r="K47" s="18">
        <v>22265</v>
      </c>
      <c r="L47" s="19">
        <v>21288</v>
      </c>
    </row>
    <row r="48" spans="2:12" x14ac:dyDescent="0.2">
      <c r="B48" s="15">
        <v>1.6500000000000001E-2</v>
      </c>
      <c r="C48" s="16">
        <v>0.21699444444392446</v>
      </c>
      <c r="D48" s="21">
        <v>96693</v>
      </c>
      <c r="E48" s="18">
        <v>53620</v>
      </c>
      <c r="F48" s="18">
        <v>39439</v>
      </c>
      <c r="G48" s="18">
        <v>32482</v>
      </c>
      <c r="H48" s="18">
        <v>28411</v>
      </c>
      <c r="I48" s="18">
        <v>25780</v>
      </c>
      <c r="J48" s="18">
        <v>23967</v>
      </c>
      <c r="K48" s="18">
        <v>22664</v>
      </c>
      <c r="L48" s="19">
        <v>21698</v>
      </c>
    </row>
    <row r="49" spans="2:12" x14ac:dyDescent="0.2">
      <c r="B49" s="15">
        <v>1.6899999999999998E-2</v>
      </c>
      <c r="C49" s="16">
        <v>0.22275365033253247</v>
      </c>
      <c r="D49" s="22">
        <v>97001</v>
      </c>
      <c r="E49" s="18">
        <v>53901</v>
      </c>
      <c r="F49" s="18">
        <v>39719</v>
      </c>
      <c r="G49" s="18">
        <v>32768</v>
      </c>
      <c r="H49" s="18">
        <v>28705</v>
      </c>
      <c r="I49" s="18">
        <v>26083</v>
      </c>
      <c r="J49" s="18">
        <v>24280</v>
      </c>
      <c r="K49" s="18">
        <v>22986</v>
      </c>
      <c r="L49" s="19">
        <v>22028</v>
      </c>
    </row>
    <row r="50" spans="2:12" x14ac:dyDescent="0.2">
      <c r="B50" s="15">
        <v>1.7000000000000001E-2</v>
      </c>
      <c r="C50" s="16">
        <v>0.22419735005332386</v>
      </c>
      <c r="D50" s="21">
        <v>97078</v>
      </c>
      <c r="E50" s="18">
        <v>53971</v>
      </c>
      <c r="F50" s="18">
        <v>39789</v>
      </c>
      <c r="G50" s="18">
        <v>32840</v>
      </c>
      <c r="H50" s="18">
        <v>28779</v>
      </c>
      <c r="I50" s="18">
        <v>26159</v>
      </c>
      <c r="J50" s="18">
        <v>24359</v>
      </c>
      <c r="K50" s="18">
        <v>23067</v>
      </c>
      <c r="L50" s="19">
        <v>22111</v>
      </c>
    </row>
    <row r="51" spans="2:12" x14ac:dyDescent="0.2">
      <c r="B51" s="15">
        <v>1.7500000000000002E-2</v>
      </c>
      <c r="C51" s="16">
        <v>0.23143931494479242</v>
      </c>
      <c r="D51" s="17">
        <v>97463</v>
      </c>
      <c r="E51" s="18">
        <v>54324</v>
      </c>
      <c r="F51" s="18">
        <v>40141</v>
      </c>
      <c r="G51" s="18">
        <v>33200</v>
      </c>
      <c r="H51" s="18">
        <v>29150</v>
      </c>
      <c r="I51" s="18">
        <v>26542</v>
      </c>
      <c r="J51" s="18">
        <v>24753</v>
      </c>
      <c r="K51" s="18">
        <v>23473</v>
      </c>
      <c r="L51" s="19">
        <v>22528</v>
      </c>
    </row>
    <row r="52" spans="2:12" x14ac:dyDescent="0.2">
      <c r="B52" s="15">
        <v>1.7999999999999999E-2</v>
      </c>
      <c r="C52" s="16">
        <v>0.23872053157552808</v>
      </c>
      <c r="D52" s="17">
        <v>97850</v>
      </c>
      <c r="E52" s="18">
        <v>54678</v>
      </c>
      <c r="F52" s="18">
        <v>40495</v>
      </c>
      <c r="G52" s="18">
        <v>33562</v>
      </c>
      <c r="H52" s="18">
        <v>29524</v>
      </c>
      <c r="I52" s="18">
        <v>26927</v>
      </c>
      <c r="J52" s="18">
        <v>25151</v>
      </c>
      <c r="K52" s="18">
        <v>23882</v>
      </c>
      <c r="L52" s="19">
        <v>22948</v>
      </c>
    </row>
    <row r="53" spans="2:12" x14ac:dyDescent="0.2">
      <c r="B53" s="15">
        <v>1.8499999999999999E-2</v>
      </c>
      <c r="C53" s="16">
        <v>0.24604119325578755</v>
      </c>
      <c r="D53" s="17">
        <v>98238</v>
      </c>
      <c r="E53" s="18">
        <v>55033</v>
      </c>
      <c r="F53" s="18">
        <v>40852</v>
      </c>
      <c r="G53" s="18">
        <v>33927</v>
      </c>
      <c r="H53" s="18">
        <v>29900</v>
      </c>
      <c r="I53" s="18">
        <v>27316</v>
      </c>
      <c r="J53" s="18">
        <v>25552</v>
      </c>
      <c r="K53" s="18">
        <v>24295</v>
      </c>
      <c r="L53" s="19">
        <v>23372</v>
      </c>
    </row>
    <row r="54" spans="2:12" x14ac:dyDescent="0.2">
      <c r="B54" s="15">
        <v>1.9E-2</v>
      </c>
      <c r="C54" s="16">
        <v>0.25340149415222601</v>
      </c>
      <c r="D54" s="17">
        <v>98626</v>
      </c>
      <c r="E54" s="18">
        <v>55389</v>
      </c>
      <c r="F54" s="18">
        <v>41210</v>
      </c>
      <c r="G54" s="18">
        <v>34294</v>
      </c>
      <c r="H54" s="18">
        <v>30279</v>
      </c>
      <c r="I54" s="18">
        <v>27708</v>
      </c>
      <c r="J54" s="18">
        <v>25956</v>
      </c>
      <c r="K54" s="18">
        <v>24711</v>
      </c>
      <c r="L54" s="19">
        <v>23799</v>
      </c>
    </row>
    <row r="55" spans="2:12" x14ac:dyDescent="0.2">
      <c r="B55" s="15">
        <v>1.95E-2</v>
      </c>
      <c r="C55" s="16">
        <v>0.26080162929128292</v>
      </c>
      <c r="D55" s="17">
        <v>99016</v>
      </c>
      <c r="E55" s="18">
        <v>55746</v>
      </c>
      <c r="F55" s="18">
        <v>41570</v>
      </c>
      <c r="G55" s="18">
        <v>34664</v>
      </c>
      <c r="H55" s="18">
        <v>30661</v>
      </c>
      <c r="I55" s="18">
        <v>28102</v>
      </c>
      <c r="J55" s="18">
        <v>26363</v>
      </c>
      <c r="K55" s="18">
        <v>25130</v>
      </c>
      <c r="L55" s="19">
        <v>24229</v>
      </c>
    </row>
    <row r="56" spans="2:12" ht="12.75" thickBot="1" x14ac:dyDescent="0.25">
      <c r="B56" s="23">
        <v>0.02</v>
      </c>
      <c r="C56" s="24">
        <v>0.26824179456254527</v>
      </c>
      <c r="D56" s="25">
        <v>99406</v>
      </c>
      <c r="E56" s="26">
        <v>56105</v>
      </c>
      <c r="F56" s="26">
        <v>41932</v>
      </c>
      <c r="G56" s="26">
        <v>35036</v>
      </c>
      <c r="H56" s="26">
        <v>31045</v>
      </c>
      <c r="I56" s="26">
        <v>28499</v>
      </c>
      <c r="J56" s="26">
        <v>26773</v>
      </c>
      <c r="K56" s="26">
        <v>25552</v>
      </c>
      <c r="L56" s="27">
        <v>24661</v>
      </c>
    </row>
    <row r="59" spans="2:12" ht="15.75" thickBot="1" x14ac:dyDescent="0.25">
      <c r="B59" s="151" t="s">
        <v>17</v>
      </c>
      <c r="C59" s="151"/>
      <c r="D59" s="152" t="s">
        <v>24</v>
      </c>
      <c r="E59" s="152"/>
      <c r="F59" s="152"/>
      <c r="G59" s="152"/>
      <c r="H59" s="152"/>
      <c r="I59" s="152"/>
      <c r="J59" s="152"/>
      <c r="K59" s="152"/>
      <c r="L59" s="152"/>
    </row>
    <row r="60" spans="2:12" ht="16.5" thickBot="1" x14ac:dyDescent="0.25">
      <c r="B60" s="4"/>
      <c r="C60" s="4"/>
      <c r="D60" s="5"/>
      <c r="E60" s="5"/>
      <c r="F60" s="5"/>
      <c r="G60" s="5"/>
      <c r="H60" s="5"/>
      <c r="I60" s="5"/>
      <c r="J60" s="5"/>
      <c r="K60" s="5"/>
      <c r="L60" s="5"/>
    </row>
    <row r="61" spans="2:12" ht="21.95" customHeight="1" thickBot="1" x14ac:dyDescent="0.25">
      <c r="B61" s="153" t="s">
        <v>19</v>
      </c>
      <c r="C61" s="154"/>
      <c r="D61" s="155" t="s">
        <v>20</v>
      </c>
      <c r="E61" s="155"/>
      <c r="F61" s="155"/>
      <c r="G61" s="155"/>
      <c r="H61" s="155"/>
      <c r="I61" s="155"/>
      <c r="J61" s="155"/>
      <c r="K61" s="155"/>
      <c r="L61" s="156"/>
    </row>
    <row r="62" spans="2:12" ht="12.75" thickBot="1" x14ac:dyDescent="0.25">
      <c r="B62" s="7" t="s">
        <v>21</v>
      </c>
      <c r="C62" s="7" t="s">
        <v>22</v>
      </c>
      <c r="D62" s="8">
        <v>12</v>
      </c>
      <c r="E62" s="9">
        <v>24</v>
      </c>
      <c r="F62" s="9">
        <v>36</v>
      </c>
      <c r="G62" s="9">
        <v>48</v>
      </c>
      <c r="H62" s="9">
        <v>60</v>
      </c>
      <c r="I62" s="9">
        <v>72</v>
      </c>
      <c r="J62" s="9">
        <v>84</v>
      </c>
      <c r="K62" s="9">
        <v>96</v>
      </c>
      <c r="L62" s="9">
        <v>108</v>
      </c>
    </row>
    <row r="63" spans="2:12" x14ac:dyDescent="0.2">
      <c r="B63" s="10">
        <v>0.01</v>
      </c>
      <c r="C63" s="11">
        <v>0.12682503013196977</v>
      </c>
      <c r="D63" s="12">
        <v>92659</v>
      </c>
      <c r="E63" s="13">
        <v>49656</v>
      </c>
      <c r="F63" s="13">
        <v>35388</v>
      </c>
      <c r="G63" s="13">
        <v>28304</v>
      </c>
      <c r="H63" s="13">
        <v>24093</v>
      </c>
      <c r="I63" s="13">
        <v>21319</v>
      </c>
      <c r="J63" s="13">
        <v>19364</v>
      </c>
      <c r="K63" s="13">
        <v>17922</v>
      </c>
      <c r="L63" s="14">
        <v>16821</v>
      </c>
    </row>
    <row r="64" spans="2:12" x14ac:dyDescent="0.2">
      <c r="B64" s="15">
        <v>1.0500000000000001E-2</v>
      </c>
      <c r="C64" s="16">
        <v>0.1335372965869035</v>
      </c>
      <c r="D64" s="17">
        <v>93077</v>
      </c>
      <c r="E64" s="18">
        <v>50014</v>
      </c>
      <c r="F64" s="18">
        <v>35732</v>
      </c>
      <c r="G64" s="18">
        <v>28646</v>
      </c>
      <c r="H64" s="18">
        <v>24438</v>
      </c>
      <c r="I64" s="18">
        <v>21669</v>
      </c>
      <c r="J64" s="18">
        <v>19721</v>
      </c>
      <c r="K64" s="18">
        <v>18286</v>
      </c>
      <c r="L64" s="19">
        <v>17192</v>
      </c>
    </row>
    <row r="65" spans="2:12" x14ac:dyDescent="0.2">
      <c r="B65" s="15">
        <v>1.0999999999999999E-2</v>
      </c>
      <c r="C65" s="16">
        <v>0.14028619649985408</v>
      </c>
      <c r="D65" s="17">
        <v>93497</v>
      </c>
      <c r="E65" s="18">
        <v>50373</v>
      </c>
      <c r="F65" s="18">
        <v>36078</v>
      </c>
      <c r="G65" s="18">
        <v>28991</v>
      </c>
      <c r="H65" s="18">
        <v>24787</v>
      </c>
      <c r="I65" s="18">
        <v>22023</v>
      </c>
      <c r="J65" s="18">
        <v>20081</v>
      </c>
      <c r="K65" s="18">
        <v>18654</v>
      </c>
      <c r="L65" s="19">
        <v>17567</v>
      </c>
    </row>
    <row r="66" spans="2:12" x14ac:dyDescent="0.2">
      <c r="B66" s="15">
        <v>1.15E-2</v>
      </c>
      <c r="C66" s="16">
        <v>0.14707191153891563</v>
      </c>
      <c r="D66" s="17">
        <v>93918</v>
      </c>
      <c r="E66" s="18">
        <v>50735</v>
      </c>
      <c r="F66" s="18">
        <v>36426</v>
      </c>
      <c r="G66" s="18">
        <v>29339</v>
      </c>
      <c r="H66" s="18">
        <v>25138</v>
      </c>
      <c r="I66" s="18">
        <v>22380</v>
      </c>
      <c r="J66" s="18">
        <v>20446</v>
      </c>
      <c r="K66" s="18">
        <v>19025</v>
      </c>
      <c r="L66" s="19">
        <v>17947</v>
      </c>
    </row>
    <row r="67" spans="2:12" x14ac:dyDescent="0.2">
      <c r="B67" s="15">
        <v>1.2E-2</v>
      </c>
      <c r="C67" s="16">
        <v>0.15389462418258582</v>
      </c>
      <c r="D67" s="17">
        <v>94341</v>
      </c>
      <c r="E67" s="18">
        <v>51098</v>
      </c>
      <c r="F67" s="18">
        <v>36777</v>
      </c>
      <c r="G67" s="18">
        <v>29689</v>
      </c>
      <c r="H67" s="18">
        <v>25493</v>
      </c>
      <c r="I67" s="18">
        <v>22741</v>
      </c>
      <c r="J67" s="18">
        <v>20814</v>
      </c>
      <c r="K67" s="18">
        <v>19402</v>
      </c>
      <c r="L67" s="19">
        <v>18331</v>
      </c>
    </row>
    <row r="68" spans="2:12" x14ac:dyDescent="0.2">
      <c r="B68" s="15">
        <v>1.2500000000000001E-2</v>
      </c>
      <c r="C68" s="16">
        <v>0.16075451772299854</v>
      </c>
      <c r="D68" s="17">
        <v>94764</v>
      </c>
      <c r="E68" s="18">
        <v>51462</v>
      </c>
      <c r="F68" s="18">
        <v>37129</v>
      </c>
      <c r="G68" s="18">
        <v>30042</v>
      </c>
      <c r="H68" s="18">
        <v>25850</v>
      </c>
      <c r="I68" s="18">
        <v>23105</v>
      </c>
      <c r="J68" s="18">
        <v>21186</v>
      </c>
      <c r="K68" s="18">
        <v>19782</v>
      </c>
      <c r="L68" s="19">
        <v>18720</v>
      </c>
    </row>
    <row r="69" spans="2:12" x14ac:dyDescent="0.2">
      <c r="B69" s="15">
        <v>1.2999999999999999E-2</v>
      </c>
      <c r="C69" s="16">
        <v>0.16765177626913008</v>
      </c>
      <c r="D69" s="17">
        <v>95189</v>
      </c>
      <c r="E69" s="18">
        <v>51828</v>
      </c>
      <c r="F69" s="18">
        <v>37484</v>
      </c>
      <c r="G69" s="18">
        <v>30397</v>
      </c>
      <c r="H69" s="18">
        <v>26211</v>
      </c>
      <c r="I69" s="18">
        <v>23473</v>
      </c>
      <c r="J69" s="18">
        <v>21562</v>
      </c>
      <c r="K69" s="18">
        <v>20167</v>
      </c>
      <c r="L69" s="19">
        <v>19113</v>
      </c>
    </row>
    <row r="70" spans="2:12" x14ac:dyDescent="0.2">
      <c r="B70" s="15">
        <v>1.35E-2</v>
      </c>
      <c r="C70" s="16">
        <v>0.1745865847500423</v>
      </c>
      <c r="D70" s="17">
        <v>95615</v>
      </c>
      <c r="E70" s="18">
        <v>52196</v>
      </c>
      <c r="F70" s="18">
        <v>37841</v>
      </c>
      <c r="G70" s="18">
        <v>30755</v>
      </c>
      <c r="H70" s="18">
        <v>26574</v>
      </c>
      <c r="I70" s="18">
        <v>23844</v>
      </c>
      <c r="J70" s="18">
        <v>21942</v>
      </c>
      <c r="K70" s="18">
        <v>20555</v>
      </c>
      <c r="L70" s="19">
        <v>19511</v>
      </c>
    </row>
    <row r="71" spans="2:12" x14ac:dyDescent="0.2">
      <c r="B71" s="15">
        <v>1.4E-2</v>
      </c>
      <c r="C71" s="16">
        <v>0.18155912891812287</v>
      </c>
      <c r="D71" s="17">
        <v>96042</v>
      </c>
      <c r="E71" s="18">
        <v>52565</v>
      </c>
      <c r="F71" s="18">
        <v>38201</v>
      </c>
      <c r="G71" s="18">
        <v>31116</v>
      </c>
      <c r="H71" s="18">
        <v>26941</v>
      </c>
      <c r="I71" s="18">
        <v>24219</v>
      </c>
      <c r="J71" s="18">
        <v>22325</v>
      </c>
      <c r="K71" s="18">
        <v>20948</v>
      </c>
      <c r="L71" s="19">
        <v>19912</v>
      </c>
    </row>
    <row r="72" spans="2:12" x14ac:dyDescent="0.2">
      <c r="B72" s="15">
        <v>1.4500000000000001E-2</v>
      </c>
      <c r="C72" s="16">
        <v>0.18856959535234452</v>
      </c>
      <c r="D72" s="17">
        <v>96470</v>
      </c>
      <c r="E72" s="18">
        <v>52935</v>
      </c>
      <c r="F72" s="18">
        <v>38562</v>
      </c>
      <c r="G72" s="18">
        <v>31479</v>
      </c>
      <c r="H72" s="18">
        <v>27310</v>
      </c>
      <c r="I72" s="18">
        <v>24597</v>
      </c>
      <c r="J72" s="18">
        <v>22712</v>
      </c>
      <c r="K72" s="18">
        <v>21344</v>
      </c>
      <c r="L72" s="19">
        <v>20318</v>
      </c>
    </row>
    <row r="73" spans="2:12" x14ac:dyDescent="0.2">
      <c r="B73" s="15">
        <v>1.4999999999999999E-2</v>
      </c>
      <c r="C73" s="16">
        <v>0.19561817146153326</v>
      </c>
      <c r="D73" s="17">
        <v>96899</v>
      </c>
      <c r="E73" s="18">
        <v>53308</v>
      </c>
      <c r="F73" s="18">
        <v>38926</v>
      </c>
      <c r="G73" s="18">
        <v>31845</v>
      </c>
      <c r="H73" s="18">
        <v>27683</v>
      </c>
      <c r="I73" s="18">
        <v>24978</v>
      </c>
      <c r="J73" s="18">
        <v>23103</v>
      </c>
      <c r="K73" s="20">
        <v>21744</v>
      </c>
      <c r="L73" s="19">
        <v>20728</v>
      </c>
    </row>
    <row r="74" spans="2:12" x14ac:dyDescent="0.2">
      <c r="B74" s="15">
        <v>1.55E-2</v>
      </c>
      <c r="C74" s="16">
        <v>0.20270504548765578</v>
      </c>
      <c r="D74" s="17">
        <v>97330</v>
      </c>
      <c r="E74" s="18">
        <v>53681</v>
      </c>
      <c r="F74" s="18">
        <v>39292</v>
      </c>
      <c r="G74" s="18">
        <v>32214</v>
      </c>
      <c r="H74" s="18">
        <v>28059</v>
      </c>
      <c r="I74" s="18">
        <v>25362</v>
      </c>
      <c r="J74" s="18">
        <v>23497</v>
      </c>
      <c r="K74" s="18">
        <v>22148</v>
      </c>
      <c r="L74" s="19">
        <v>21141</v>
      </c>
    </row>
    <row r="75" spans="2:12" x14ac:dyDescent="0.2">
      <c r="B75" s="15">
        <v>1.6E-2</v>
      </c>
      <c r="C75" s="16">
        <v>0.20983040650908191</v>
      </c>
      <c r="D75" s="21">
        <v>97762</v>
      </c>
      <c r="E75" s="18">
        <v>54057</v>
      </c>
      <c r="F75" s="18">
        <v>39659</v>
      </c>
      <c r="G75" s="18">
        <v>32584</v>
      </c>
      <c r="H75" s="18">
        <v>28437</v>
      </c>
      <c r="I75" s="18">
        <v>25750</v>
      </c>
      <c r="J75" s="18">
        <v>23895</v>
      </c>
      <c r="K75" s="18">
        <v>22556</v>
      </c>
      <c r="L75" s="19">
        <v>21558</v>
      </c>
    </row>
    <row r="76" spans="2:12" x14ac:dyDescent="0.2">
      <c r="B76" s="15">
        <v>1.6500000000000001E-2</v>
      </c>
      <c r="C76" s="16">
        <v>0.21699444444392446</v>
      </c>
      <c r="D76" s="21">
        <v>98195</v>
      </c>
      <c r="E76" s="18">
        <v>54434</v>
      </c>
      <c r="F76" s="18">
        <v>40028</v>
      </c>
      <c r="G76" s="18">
        <v>32958</v>
      </c>
      <c r="H76" s="18">
        <v>28818</v>
      </c>
      <c r="I76" s="18">
        <v>26141</v>
      </c>
      <c r="J76" s="18">
        <v>24295</v>
      </c>
      <c r="K76" s="18">
        <v>22967</v>
      </c>
      <c r="L76" s="19">
        <v>21979</v>
      </c>
    </row>
    <row r="77" spans="2:12" x14ac:dyDescent="0.2">
      <c r="B77" s="15">
        <v>1.6899999999999998E-2</v>
      </c>
      <c r="C77" s="16">
        <v>0.22275365033253247</v>
      </c>
      <c r="D77" s="22">
        <v>98542</v>
      </c>
      <c r="E77" s="18">
        <v>54738</v>
      </c>
      <c r="F77" s="18">
        <v>40325</v>
      </c>
      <c r="G77" s="18">
        <v>33258</v>
      </c>
      <c r="H77" s="18">
        <v>29125</v>
      </c>
      <c r="I77" s="18">
        <v>26456</v>
      </c>
      <c r="J77" s="18">
        <v>24619</v>
      </c>
      <c r="K77" s="18">
        <v>23298</v>
      </c>
      <c r="L77" s="19">
        <v>22318</v>
      </c>
    </row>
    <row r="78" spans="2:12" x14ac:dyDescent="0.2">
      <c r="B78" s="15">
        <v>1.7000000000000001E-2</v>
      </c>
      <c r="C78" s="16">
        <v>0.22419735005332386</v>
      </c>
      <c r="D78" s="21">
        <v>98629</v>
      </c>
      <c r="E78" s="18">
        <v>54813</v>
      </c>
      <c r="F78" s="18">
        <v>40400</v>
      </c>
      <c r="G78" s="18">
        <v>33333</v>
      </c>
      <c r="H78" s="18">
        <v>29202</v>
      </c>
      <c r="I78" s="18">
        <v>26535</v>
      </c>
      <c r="J78" s="18">
        <v>24700</v>
      </c>
      <c r="K78" s="18">
        <v>23381</v>
      </c>
      <c r="L78" s="19">
        <v>22403</v>
      </c>
    </row>
    <row r="79" spans="2:12" x14ac:dyDescent="0.2">
      <c r="B79" s="15">
        <v>1.7500000000000002E-2</v>
      </c>
      <c r="C79" s="16">
        <v>0.23143931494479242</v>
      </c>
      <c r="D79" s="17">
        <v>99065</v>
      </c>
      <c r="E79" s="18">
        <v>55194</v>
      </c>
      <c r="F79" s="18">
        <v>40774</v>
      </c>
      <c r="G79" s="18">
        <v>33712</v>
      </c>
      <c r="H79" s="18">
        <v>29589</v>
      </c>
      <c r="I79" s="18">
        <v>26932</v>
      </c>
      <c r="J79" s="18">
        <v>25107</v>
      </c>
      <c r="K79" s="18">
        <v>23799</v>
      </c>
      <c r="L79" s="19">
        <v>22831</v>
      </c>
    </row>
    <row r="80" spans="2:12" x14ac:dyDescent="0.2">
      <c r="B80" s="15">
        <v>1.7999999999999999E-2</v>
      </c>
      <c r="C80" s="16">
        <v>0.23872053157552808</v>
      </c>
      <c r="D80" s="17">
        <v>99501</v>
      </c>
      <c r="E80" s="18">
        <v>55577</v>
      </c>
      <c r="F80" s="18">
        <v>41149</v>
      </c>
      <c r="G80" s="18">
        <v>34093</v>
      </c>
      <c r="H80" s="18">
        <v>29979</v>
      </c>
      <c r="I80" s="18">
        <v>27332</v>
      </c>
      <c r="J80" s="18">
        <v>25518</v>
      </c>
      <c r="K80" s="18">
        <v>24220</v>
      </c>
      <c r="L80" s="19">
        <v>23262</v>
      </c>
    </row>
    <row r="81" spans="2:12" x14ac:dyDescent="0.2">
      <c r="B81" s="15">
        <v>1.8499999999999999E-2</v>
      </c>
      <c r="C81" s="16">
        <v>0.24604119325578755</v>
      </c>
      <c r="D81" s="17">
        <v>99939</v>
      </c>
      <c r="E81" s="18">
        <v>55961</v>
      </c>
      <c r="F81" s="18">
        <v>41527</v>
      </c>
      <c r="G81" s="18">
        <v>34476</v>
      </c>
      <c r="H81" s="18">
        <v>30372</v>
      </c>
      <c r="I81" s="18">
        <v>27735</v>
      </c>
      <c r="J81" s="18">
        <v>25932</v>
      </c>
      <c r="K81" s="18">
        <v>24645</v>
      </c>
      <c r="L81" s="19">
        <v>23696</v>
      </c>
    </row>
    <row r="82" spans="2:12" x14ac:dyDescent="0.2">
      <c r="B82" s="15">
        <v>1.9E-2</v>
      </c>
      <c r="C82" s="16">
        <v>0.25340149415222601</v>
      </c>
      <c r="D82" s="17">
        <v>100378</v>
      </c>
      <c r="E82" s="18">
        <v>56346</v>
      </c>
      <c r="F82" s="18">
        <v>41908</v>
      </c>
      <c r="G82" s="18">
        <v>34862</v>
      </c>
      <c r="H82" s="18">
        <v>30767</v>
      </c>
      <c r="I82" s="18">
        <v>28141</v>
      </c>
      <c r="J82" s="18">
        <v>26349</v>
      </c>
      <c r="K82" s="18">
        <v>25072</v>
      </c>
      <c r="L82" s="19">
        <v>24133</v>
      </c>
    </row>
    <row r="83" spans="2:12" x14ac:dyDescent="0.2">
      <c r="B83" s="15">
        <v>1.95E-2</v>
      </c>
      <c r="C83" s="16">
        <v>0.26080162929128292</v>
      </c>
      <c r="D83" s="17">
        <v>100819</v>
      </c>
      <c r="E83" s="18">
        <v>56734</v>
      </c>
      <c r="F83" s="18">
        <v>42290</v>
      </c>
      <c r="G83" s="18">
        <v>35251</v>
      </c>
      <c r="H83" s="18">
        <v>31165</v>
      </c>
      <c r="I83" s="18">
        <v>28550</v>
      </c>
      <c r="J83" s="18">
        <v>26769</v>
      </c>
      <c r="K83" s="18">
        <v>25503</v>
      </c>
      <c r="L83" s="19">
        <v>24574</v>
      </c>
    </row>
    <row r="84" spans="2:12" ht="12.75" thickBot="1" x14ac:dyDescent="0.25">
      <c r="B84" s="23">
        <v>0.02</v>
      </c>
      <c r="C84" s="24">
        <v>0.26824179456254527</v>
      </c>
      <c r="D84" s="25">
        <v>101260</v>
      </c>
      <c r="E84" s="26">
        <v>57123</v>
      </c>
      <c r="F84" s="26">
        <v>42674</v>
      </c>
      <c r="G84" s="26">
        <v>35641</v>
      </c>
      <c r="H84" s="26">
        <v>31565</v>
      </c>
      <c r="I84" s="26">
        <v>28962</v>
      </c>
      <c r="J84" s="26">
        <v>27192</v>
      </c>
      <c r="K84" s="26">
        <v>25936</v>
      </c>
      <c r="L84" s="27">
        <v>25017</v>
      </c>
    </row>
  </sheetData>
  <mergeCells count="12">
    <mergeCell ref="B33:C33"/>
    <mergeCell ref="D33:L33"/>
    <mergeCell ref="B59:C59"/>
    <mergeCell ref="D59:L59"/>
    <mergeCell ref="B61:C61"/>
    <mergeCell ref="D61:L61"/>
    <mergeCell ref="B4:C4"/>
    <mergeCell ref="D4:L4"/>
    <mergeCell ref="B6:C6"/>
    <mergeCell ref="D6:L6"/>
    <mergeCell ref="B31:C31"/>
    <mergeCell ref="D31:L31"/>
  </mergeCells>
  <pageMargins left="0.7" right="0.7" top="0.75" bottom="0.75" header="0.3" footer="0.3"/>
  <pageSetup paperSize="9" scale="6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N39"/>
  <sheetViews>
    <sheetView showGridLines="0" zoomScaleNormal="100" workbookViewId="0">
      <selection activeCell="H30" sqref="H30"/>
    </sheetView>
  </sheetViews>
  <sheetFormatPr baseColWidth="10" defaultColWidth="11.42578125" defaultRowHeight="12" x14ac:dyDescent="0.2"/>
  <cols>
    <col min="1" max="1" width="13.140625" style="3" customWidth="1"/>
    <col min="2" max="2" width="11.28515625" style="1" bestFit="1" customWidth="1"/>
    <col min="3" max="3" width="8.7109375" style="1" bestFit="1" customWidth="1"/>
    <col min="4" max="12" width="9" style="3" bestFit="1" customWidth="1"/>
    <col min="13" max="13" width="8.5703125" style="3" customWidth="1"/>
    <col min="14" max="14" width="13.7109375" style="3" bestFit="1" customWidth="1"/>
    <col min="15" max="16384" width="11.42578125" style="3"/>
  </cols>
  <sheetData>
    <row r="2" spans="2:14" x14ac:dyDescent="0.2">
      <c r="D2" s="2"/>
    </row>
    <row r="3" spans="2:14" ht="18" customHeight="1" x14ac:dyDescent="0.2"/>
    <row r="4" spans="2:14" ht="12.75" thickBot="1" x14ac:dyDescent="0.25">
      <c r="B4" s="157" t="s">
        <v>17</v>
      </c>
      <c r="C4" s="157"/>
      <c r="D4" s="158" t="s">
        <v>18</v>
      </c>
      <c r="E4" s="158"/>
      <c r="F4" s="158"/>
      <c r="G4" s="158"/>
      <c r="H4" s="158"/>
      <c r="I4" s="158"/>
      <c r="J4" s="158"/>
      <c r="K4" s="158"/>
      <c r="L4" s="158"/>
    </row>
    <row r="5" spans="2:14" ht="12.75" thickBot="1" x14ac:dyDescent="0.25">
      <c r="B5" s="28"/>
      <c r="C5" s="28"/>
      <c r="D5" s="29"/>
      <c r="E5" s="29"/>
      <c r="F5" s="29"/>
      <c r="G5" s="29"/>
      <c r="H5" s="29"/>
      <c r="I5" s="29"/>
      <c r="J5" s="29"/>
      <c r="K5" s="29"/>
      <c r="L5" s="29"/>
    </row>
    <row r="6" spans="2:14" s="6" customFormat="1" ht="21.95" customHeight="1" thickBot="1" x14ac:dyDescent="0.3">
      <c r="B6" s="153" t="s">
        <v>19</v>
      </c>
      <c r="C6" s="154"/>
      <c r="D6" s="155" t="s">
        <v>20</v>
      </c>
      <c r="E6" s="155"/>
      <c r="F6" s="155"/>
      <c r="G6" s="155"/>
      <c r="H6" s="155"/>
      <c r="I6" s="155"/>
      <c r="J6" s="155"/>
      <c r="K6" s="155"/>
      <c r="L6" s="156"/>
    </row>
    <row r="7" spans="2:14" s="6" customFormat="1" ht="12.75" thickBot="1" x14ac:dyDescent="0.3">
      <c r="B7" s="7" t="s">
        <v>21</v>
      </c>
      <c r="C7" s="7" t="s">
        <v>22</v>
      </c>
      <c r="D7" s="8">
        <v>12</v>
      </c>
      <c r="E7" s="9">
        <v>24</v>
      </c>
      <c r="F7" s="9">
        <v>36</v>
      </c>
      <c r="G7" s="9">
        <v>48</v>
      </c>
      <c r="H7" s="9">
        <v>60</v>
      </c>
      <c r="I7" s="9">
        <v>72</v>
      </c>
      <c r="J7" s="9">
        <v>84</v>
      </c>
      <c r="K7" s="9">
        <v>96</v>
      </c>
      <c r="L7" s="9">
        <v>108</v>
      </c>
    </row>
    <row r="8" spans="2:14" x14ac:dyDescent="0.2">
      <c r="B8" s="10">
        <v>1.29E-2</v>
      </c>
      <c r="C8" s="11">
        <v>0.16626932649468618</v>
      </c>
      <c r="D8" s="12">
        <v>92799</v>
      </c>
      <c r="E8" s="13">
        <v>50515</v>
      </c>
      <c r="F8" s="13">
        <v>36531</v>
      </c>
      <c r="G8" s="13">
        <v>29620</v>
      </c>
      <c r="H8" s="13">
        <v>25538</v>
      </c>
      <c r="I8" s="13">
        <v>22869</v>
      </c>
      <c r="J8" s="13">
        <v>21007</v>
      </c>
      <c r="K8" s="13">
        <v>19647</v>
      </c>
      <c r="L8" s="14">
        <v>18621</v>
      </c>
    </row>
    <row r="9" spans="2:14" x14ac:dyDescent="0.2">
      <c r="B9" s="15">
        <v>1.5900000000000001E-2</v>
      </c>
      <c r="C9" s="16">
        <v>0.20840224624122183</v>
      </c>
      <c r="D9" s="17">
        <v>94790</v>
      </c>
      <c r="E9" s="18">
        <v>52411</v>
      </c>
      <c r="F9" s="18">
        <v>38452</v>
      </c>
      <c r="G9" s="18">
        <v>31595</v>
      </c>
      <c r="H9" s="18">
        <v>27576</v>
      </c>
      <c r="I9" s="18">
        <v>24974</v>
      </c>
      <c r="J9" s="18">
        <v>23179</v>
      </c>
      <c r="K9" s="18">
        <v>21886</v>
      </c>
      <c r="L9" s="19">
        <v>20925</v>
      </c>
    </row>
    <row r="10" spans="2:14" ht="12.75" thickBot="1" x14ac:dyDescent="0.25">
      <c r="B10" s="23">
        <v>1.6899999999999998E-2</v>
      </c>
      <c r="C10" s="24">
        <v>0.22275365033253247</v>
      </c>
      <c r="D10" s="25">
        <v>95459</v>
      </c>
      <c r="E10" s="26">
        <v>53053</v>
      </c>
      <c r="F10" s="26">
        <v>39106</v>
      </c>
      <c r="G10" s="26">
        <v>32270</v>
      </c>
      <c r="H10" s="26">
        <v>28275</v>
      </c>
      <c r="I10" s="26">
        <v>25699</v>
      </c>
      <c r="J10" s="26">
        <v>23929</v>
      </c>
      <c r="K10" s="26">
        <v>22660</v>
      </c>
      <c r="L10" s="27">
        <v>21722</v>
      </c>
      <c r="N10" s="2"/>
    </row>
    <row r="12" spans="2:14" ht="12.75" thickBot="1" x14ac:dyDescent="0.25">
      <c r="B12" s="157" t="s">
        <v>17</v>
      </c>
      <c r="C12" s="157"/>
      <c r="D12" s="158" t="s">
        <v>23</v>
      </c>
      <c r="E12" s="158"/>
      <c r="F12" s="158"/>
      <c r="G12" s="158"/>
      <c r="H12" s="158"/>
      <c r="I12" s="158"/>
      <c r="J12" s="158"/>
      <c r="K12" s="158"/>
      <c r="L12" s="158"/>
    </row>
    <row r="13" spans="2:14" ht="12.75" thickBot="1" x14ac:dyDescent="0.25">
      <c r="B13" s="28"/>
      <c r="C13" s="28"/>
      <c r="D13" s="29"/>
      <c r="E13" s="29"/>
      <c r="F13" s="29"/>
      <c r="G13" s="29"/>
      <c r="H13" s="29"/>
      <c r="I13" s="29"/>
      <c r="J13" s="29"/>
      <c r="K13" s="29"/>
      <c r="L13" s="29"/>
    </row>
    <row r="14" spans="2:14" ht="21.95" customHeight="1" thickBot="1" x14ac:dyDescent="0.25">
      <c r="B14" s="153" t="s">
        <v>19</v>
      </c>
      <c r="C14" s="154"/>
      <c r="D14" s="155" t="s">
        <v>20</v>
      </c>
      <c r="E14" s="155"/>
      <c r="F14" s="155"/>
      <c r="G14" s="155"/>
      <c r="H14" s="155"/>
      <c r="I14" s="155"/>
      <c r="J14" s="155"/>
      <c r="K14" s="155"/>
      <c r="L14" s="156"/>
    </row>
    <row r="15" spans="2:14" ht="12.75" thickBot="1" x14ac:dyDescent="0.25">
      <c r="B15" s="7" t="s">
        <v>21</v>
      </c>
      <c r="C15" s="7" t="s">
        <v>22</v>
      </c>
      <c r="D15" s="8">
        <v>12</v>
      </c>
      <c r="E15" s="9">
        <v>24</v>
      </c>
      <c r="F15" s="9">
        <v>36</v>
      </c>
      <c r="G15" s="9">
        <v>48</v>
      </c>
      <c r="H15" s="9">
        <v>60</v>
      </c>
      <c r="I15" s="9">
        <v>72</v>
      </c>
      <c r="J15" s="9">
        <v>84</v>
      </c>
      <c r="K15" s="9">
        <v>96</v>
      </c>
      <c r="L15" s="9">
        <v>108</v>
      </c>
    </row>
    <row r="16" spans="2:14" x14ac:dyDescent="0.2">
      <c r="B16" s="10">
        <v>1.29E-2</v>
      </c>
      <c r="C16" s="11">
        <v>0.16626932649468618</v>
      </c>
      <c r="D16" s="12">
        <v>93951</v>
      </c>
      <c r="E16" s="13">
        <v>51135</v>
      </c>
      <c r="F16" s="13">
        <v>36974</v>
      </c>
      <c r="G16" s="13">
        <v>29975</v>
      </c>
      <c r="H16" s="13">
        <v>25840</v>
      </c>
      <c r="I16" s="13">
        <v>23136</v>
      </c>
      <c r="J16" s="13">
        <v>21249</v>
      </c>
      <c r="K16" s="13">
        <v>19871</v>
      </c>
      <c r="L16" s="14">
        <v>18831</v>
      </c>
    </row>
    <row r="17" spans="2:14" x14ac:dyDescent="0.2">
      <c r="B17" s="15">
        <v>1.5900000000000001E-2</v>
      </c>
      <c r="C17" s="16">
        <v>0.20840224624122183</v>
      </c>
      <c r="D17" s="17">
        <v>96233</v>
      </c>
      <c r="E17" s="18">
        <v>53200</v>
      </c>
      <c r="F17" s="18">
        <v>39021</v>
      </c>
      <c r="G17" s="18">
        <v>32056</v>
      </c>
      <c r="H17" s="18">
        <v>27972</v>
      </c>
      <c r="I17" s="18">
        <v>25328</v>
      </c>
      <c r="J17" s="18">
        <v>23502</v>
      </c>
      <c r="K17" s="18">
        <v>22186</v>
      </c>
      <c r="L17" s="19">
        <v>21206</v>
      </c>
    </row>
    <row r="18" spans="2:14" ht="12.75" thickBot="1" x14ac:dyDescent="0.25">
      <c r="B18" s="23">
        <v>1.6899999999999998E-2</v>
      </c>
      <c r="C18" s="24">
        <v>0.22275365033253247</v>
      </c>
      <c r="D18" s="25">
        <v>97001</v>
      </c>
      <c r="E18" s="26">
        <v>53901</v>
      </c>
      <c r="F18" s="26">
        <v>39719</v>
      </c>
      <c r="G18" s="26">
        <v>32768</v>
      </c>
      <c r="H18" s="26">
        <v>28705</v>
      </c>
      <c r="I18" s="26">
        <v>26083</v>
      </c>
      <c r="J18" s="26">
        <v>24280</v>
      </c>
      <c r="K18" s="26">
        <v>22986</v>
      </c>
      <c r="L18" s="27">
        <v>22028</v>
      </c>
      <c r="N18" s="2"/>
    </row>
    <row r="21" spans="2:14" ht="12.75" thickBot="1" x14ac:dyDescent="0.25">
      <c r="B21" s="157" t="s">
        <v>17</v>
      </c>
      <c r="C21" s="157"/>
      <c r="D21" s="158" t="s">
        <v>24</v>
      </c>
      <c r="E21" s="158"/>
      <c r="F21" s="158"/>
      <c r="G21" s="158"/>
      <c r="H21" s="158"/>
      <c r="I21" s="158"/>
      <c r="J21" s="158"/>
      <c r="K21" s="158"/>
      <c r="L21" s="158"/>
    </row>
    <row r="22" spans="2:14" ht="12.75" thickBot="1" x14ac:dyDescent="0.25">
      <c r="B22" s="28"/>
      <c r="C22" s="28"/>
      <c r="D22" s="29"/>
      <c r="E22" s="29"/>
      <c r="F22" s="29"/>
      <c r="G22" s="29"/>
      <c r="H22" s="29"/>
      <c r="I22" s="29"/>
      <c r="J22" s="29"/>
      <c r="K22" s="29"/>
      <c r="L22" s="29"/>
    </row>
    <row r="23" spans="2:14" ht="21.95" customHeight="1" thickBot="1" x14ac:dyDescent="0.25">
      <c r="B23" s="153" t="s">
        <v>19</v>
      </c>
      <c r="C23" s="154"/>
      <c r="D23" s="155" t="s">
        <v>20</v>
      </c>
      <c r="E23" s="155"/>
      <c r="F23" s="155"/>
      <c r="G23" s="155"/>
      <c r="H23" s="155"/>
      <c r="I23" s="155"/>
      <c r="J23" s="155"/>
      <c r="K23" s="155"/>
      <c r="L23" s="156"/>
    </row>
    <row r="24" spans="2:14" ht="12.75" thickBot="1" x14ac:dyDescent="0.25">
      <c r="B24" s="7" t="s">
        <v>21</v>
      </c>
      <c r="C24" s="7" t="s">
        <v>22</v>
      </c>
      <c r="D24" s="8">
        <v>12</v>
      </c>
      <c r="E24" s="9">
        <v>24</v>
      </c>
      <c r="F24" s="9">
        <v>36</v>
      </c>
      <c r="G24" s="9">
        <v>48</v>
      </c>
      <c r="H24" s="9">
        <v>60</v>
      </c>
      <c r="I24" s="9">
        <v>72</v>
      </c>
      <c r="J24" s="9">
        <v>84</v>
      </c>
      <c r="K24" s="9">
        <v>96</v>
      </c>
      <c r="L24" s="9">
        <v>108</v>
      </c>
    </row>
    <row r="25" spans="2:14" x14ac:dyDescent="0.2">
      <c r="B25" s="10">
        <v>1.29E-2</v>
      </c>
      <c r="C25" s="11">
        <v>0.16626932649468618</v>
      </c>
      <c r="D25" s="12">
        <v>95104</v>
      </c>
      <c r="E25" s="13">
        <v>51755</v>
      </c>
      <c r="F25" s="13">
        <v>37413</v>
      </c>
      <c r="G25" s="13">
        <v>30326</v>
      </c>
      <c r="H25" s="13">
        <v>26138</v>
      </c>
      <c r="I25" s="13">
        <v>23399</v>
      </c>
      <c r="J25" s="13">
        <v>21487</v>
      </c>
      <c r="K25" s="13">
        <v>20089</v>
      </c>
      <c r="L25" s="14">
        <v>19034</v>
      </c>
    </row>
    <row r="26" spans="2:14" x14ac:dyDescent="0.2">
      <c r="B26" s="15">
        <v>1.5900000000000001E-2</v>
      </c>
      <c r="C26" s="16">
        <v>0.20840224624122183</v>
      </c>
      <c r="D26" s="17">
        <v>97676</v>
      </c>
      <c r="E26" s="18">
        <v>53982</v>
      </c>
      <c r="F26" s="18">
        <v>39585</v>
      </c>
      <c r="G26" s="18">
        <v>32510</v>
      </c>
      <c r="H26" s="18">
        <v>28361</v>
      </c>
      <c r="I26" s="18">
        <v>25672</v>
      </c>
      <c r="J26" s="18">
        <v>23815</v>
      </c>
      <c r="K26" s="18">
        <v>22474</v>
      </c>
      <c r="L26" s="19">
        <v>21474</v>
      </c>
    </row>
    <row r="27" spans="2:14" ht="12.75" thickBot="1" x14ac:dyDescent="0.25">
      <c r="B27" s="23">
        <v>1.6899999999999998E-2</v>
      </c>
      <c r="C27" s="24">
        <v>0.22275365033253247</v>
      </c>
      <c r="D27" s="25">
        <v>98542</v>
      </c>
      <c r="E27" s="26">
        <v>54738</v>
      </c>
      <c r="F27" s="26">
        <v>40325</v>
      </c>
      <c r="G27" s="26">
        <v>33258</v>
      </c>
      <c r="H27" s="26">
        <v>29125</v>
      </c>
      <c r="I27" s="26">
        <v>26456</v>
      </c>
      <c r="J27" s="26">
        <v>24619</v>
      </c>
      <c r="K27" s="26">
        <v>23298</v>
      </c>
      <c r="L27" s="27">
        <v>22318</v>
      </c>
      <c r="N27" s="2"/>
    </row>
    <row r="30" spans="2:14" x14ac:dyDescent="0.2">
      <c r="D30" s="30"/>
    </row>
    <row r="31" spans="2:14" x14ac:dyDescent="0.2">
      <c r="D31" s="31"/>
      <c r="E31" s="31"/>
      <c r="F31" s="31"/>
      <c r="G31" s="31"/>
      <c r="H31" s="31"/>
      <c r="I31" s="31"/>
      <c r="J31" s="31"/>
      <c r="K31" s="31"/>
      <c r="L31" s="31"/>
    </row>
    <row r="32" spans="2:14" x14ac:dyDescent="0.2">
      <c r="D32" s="31"/>
      <c r="E32" s="31"/>
      <c r="F32" s="31"/>
      <c r="G32" s="31"/>
      <c r="H32" s="31"/>
      <c r="I32" s="31"/>
      <c r="J32" s="31"/>
      <c r="K32" s="31"/>
      <c r="L32" s="31"/>
    </row>
    <row r="33" spans="4:12" x14ac:dyDescent="0.2">
      <c r="D33" s="31"/>
      <c r="E33" s="31"/>
      <c r="F33" s="31"/>
      <c r="G33" s="31"/>
      <c r="H33" s="31"/>
      <c r="I33" s="31"/>
      <c r="J33" s="31"/>
      <c r="K33" s="31"/>
      <c r="L33" s="31"/>
    </row>
    <row r="36" spans="4:12" x14ac:dyDescent="0.2">
      <c r="D36" s="31"/>
      <c r="E36" s="31"/>
      <c r="F36" s="31"/>
      <c r="G36" s="31"/>
      <c r="H36" s="31"/>
      <c r="I36" s="31"/>
      <c r="J36" s="31"/>
      <c r="K36" s="31"/>
      <c r="L36" s="31"/>
    </row>
    <row r="37" spans="4:12" x14ac:dyDescent="0.2">
      <c r="D37" s="31"/>
      <c r="E37" s="31"/>
      <c r="F37" s="31"/>
      <c r="G37" s="31"/>
      <c r="H37" s="31"/>
      <c r="I37" s="31"/>
      <c r="J37" s="31"/>
      <c r="K37" s="31"/>
      <c r="L37" s="31"/>
    </row>
    <row r="38" spans="4:12" x14ac:dyDescent="0.2">
      <c r="D38" s="31"/>
      <c r="E38" s="31"/>
      <c r="F38" s="31"/>
      <c r="G38" s="31"/>
      <c r="H38" s="31"/>
      <c r="I38" s="31"/>
      <c r="J38" s="31"/>
      <c r="K38" s="31"/>
      <c r="L38" s="31"/>
    </row>
    <row r="39" spans="4:12" x14ac:dyDescent="0.2">
      <c r="D39" s="31"/>
      <c r="E39" s="31"/>
      <c r="F39" s="31"/>
      <c r="G39" s="31"/>
      <c r="H39" s="31"/>
      <c r="I39" s="31"/>
      <c r="J39" s="31"/>
      <c r="K39" s="31"/>
      <c r="L39" s="31"/>
    </row>
  </sheetData>
  <mergeCells count="12">
    <mergeCell ref="B4:C4"/>
    <mergeCell ref="D4:L4"/>
    <mergeCell ref="B6:C6"/>
    <mergeCell ref="D6:L6"/>
    <mergeCell ref="B12:C12"/>
    <mergeCell ref="D12:L12"/>
    <mergeCell ref="B14:C14"/>
    <mergeCell ref="D14:L14"/>
    <mergeCell ref="B21:C21"/>
    <mergeCell ref="D21:L21"/>
    <mergeCell ref="B23:C23"/>
    <mergeCell ref="D23:L23"/>
  </mergeCells>
  <pageMargins left="0.7" right="0.7" top="0.75" bottom="0.75" header="0.3" footer="0.3"/>
  <pageSetup paperSize="9" scale="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7</vt:i4>
      </vt:variant>
    </vt:vector>
  </HeadingPairs>
  <TitlesOfParts>
    <vt:vector size="10" baseType="lpstr">
      <vt:lpstr>Cálculador cuota</vt:lpstr>
      <vt:lpstr>Factor x millon</vt:lpstr>
      <vt:lpstr>Factor x millon ONEST</vt:lpstr>
      <vt:lpstr>'Factor x millon'!Área_de_impresión</vt:lpstr>
      <vt:lpstr>'Factor x millon ONEST'!Área_de_impresión</vt:lpstr>
      <vt:lpstr>'Cálculador cuota'!Cuota</vt:lpstr>
      <vt:lpstr>'Cálculador cuota'!CuotaSeg</vt:lpstr>
      <vt:lpstr>'Cálculador cuota'!Monto</vt:lpstr>
      <vt:lpstr>'Cálculador cuota'!Plazo</vt:lpstr>
      <vt:lpstr>'Cálculador cuota'!Tasa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Astorquiza Pacheco Javier Eduardo</dc:creator>
  <cp:lastModifiedBy>Solanilla Macareno Sergio Raul</cp:lastModifiedBy>
  <dcterms:created xsi:type="dcterms:W3CDTF">2014-05-22T17:50:39Z</dcterms:created>
  <dcterms:modified xsi:type="dcterms:W3CDTF">2019-10-22T16:56:10Z</dcterms:modified>
</cp:coreProperties>
</file>