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onzaljulc\Documents\Tomas 2020\"/>
    </mc:Choice>
  </mc:AlternateContent>
  <workbookProtection workbookAlgorithmName="SHA-512" workbookHashValue="wL4nnG/PYkaKIUVXSgo0EPENqlXE+PFfz+w9FpThkHyAxxvz/AnhigfI25+k/ySTGvpQy45Vo65tYonHcP060g==" workbookSaltValue="HBM5OMpAmCnK7QrUZumjGw==" workbookSpinCount="100000" lockStructure="1"/>
  <bookViews>
    <workbookView showSheetTabs="0" xWindow="0" yWindow="0" windowWidth="20490" windowHeight="7455"/>
  </bookViews>
  <sheets>
    <sheet name="Tapa VTU Vehículo " sheetId="8" r:id="rId1"/>
    <sheet name="Creditos cuota Fija" sheetId="1"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1" l="1"/>
  <c r="D6" i="1" l="1"/>
  <c r="B5" i="1" l="1"/>
  <c r="B4" i="1"/>
  <c r="B6" i="1"/>
  <c r="C13" i="1" l="1"/>
  <c r="C5" i="1"/>
  <c r="F12" i="1"/>
  <c r="G13" i="1" s="1"/>
  <c r="I12" i="1" l="1"/>
  <c r="C14" i="1"/>
  <c r="D13" i="1"/>
  <c r="E12" i="1" l="1"/>
  <c r="C12" i="1"/>
  <c r="E13" i="1"/>
  <c r="C15" i="1"/>
  <c r="I13" i="1"/>
  <c r="F13" i="1" l="1"/>
  <c r="C16" i="1"/>
  <c r="D14" i="1" l="1"/>
  <c r="G14" i="1"/>
  <c r="C17" i="1"/>
  <c r="I14" i="1" l="1"/>
  <c r="E14" i="1"/>
  <c r="C18" i="1"/>
  <c r="F14" i="1" l="1"/>
  <c r="C19" i="1"/>
  <c r="D15" i="1" l="1"/>
  <c r="G15" i="1"/>
  <c r="C20" i="1"/>
  <c r="I15" i="1" l="1"/>
  <c r="E15" i="1"/>
  <c r="C21" i="1"/>
  <c r="C22" i="1" s="1"/>
  <c r="F15" i="1" l="1"/>
  <c r="D16" i="1" l="1"/>
  <c r="G16" i="1"/>
  <c r="C23" i="1"/>
  <c r="I16" i="1" l="1"/>
  <c r="E16" i="1"/>
  <c r="C24" i="1"/>
  <c r="F16" i="1" l="1"/>
  <c r="C25" i="1"/>
  <c r="G17" i="1" l="1"/>
  <c r="I17" i="1" s="1"/>
  <c r="D17" i="1"/>
  <c r="C26" i="1"/>
  <c r="E17" i="1" l="1"/>
  <c r="C27" i="1"/>
  <c r="F17" i="1" l="1"/>
  <c r="C28" i="1"/>
  <c r="G18" i="1" l="1"/>
  <c r="I18" i="1" s="1"/>
  <c r="D18" i="1"/>
  <c r="E18" i="1" s="1"/>
  <c r="F18" i="1" s="1"/>
  <c r="C29" i="1"/>
  <c r="D19" i="1" l="1"/>
  <c r="E19" i="1" s="1"/>
  <c r="F19" i="1" s="1"/>
  <c r="G19" i="1"/>
  <c r="I19" i="1" s="1"/>
  <c r="C30" i="1"/>
  <c r="D20" i="1" l="1"/>
  <c r="E20" i="1" s="1"/>
  <c r="F20" i="1" s="1"/>
  <c r="G20" i="1"/>
  <c r="I20" i="1" s="1"/>
  <c r="C31" i="1"/>
  <c r="D21" i="1" l="1"/>
  <c r="E21" i="1" s="1"/>
  <c r="F21" i="1" s="1"/>
  <c r="G21" i="1"/>
  <c r="I21" i="1" s="1"/>
  <c r="C32" i="1"/>
  <c r="G22" i="1" l="1"/>
  <c r="I22" i="1" s="1"/>
  <c r="D22" i="1"/>
  <c r="E22" i="1" s="1"/>
  <c r="F22" i="1" s="1"/>
  <c r="C33" i="1"/>
  <c r="G23" i="1" l="1"/>
  <c r="I23" i="1" s="1"/>
  <c r="D23" i="1"/>
  <c r="E23" i="1" s="1"/>
  <c r="F23" i="1" s="1"/>
  <c r="C34" i="1"/>
  <c r="D24" i="1" l="1"/>
  <c r="G24" i="1"/>
  <c r="J24" i="1"/>
  <c r="C35" i="1"/>
  <c r="M24" i="1" l="1"/>
  <c r="I24" i="1"/>
  <c r="E24" i="1"/>
  <c r="L24" i="1"/>
  <c r="C36" i="1"/>
  <c r="F24" i="1" l="1"/>
  <c r="N24" i="1"/>
  <c r="K24" i="1"/>
  <c r="O24" i="1"/>
  <c r="P24" i="1" s="1"/>
  <c r="Q24" i="1" s="1"/>
  <c r="R24" i="1" s="1"/>
  <c r="C37" i="1"/>
  <c r="D25" i="1" l="1"/>
  <c r="G25" i="1"/>
  <c r="I25" i="1" s="1"/>
  <c r="C38" i="1"/>
  <c r="E25" i="1" l="1"/>
  <c r="C39" i="1"/>
  <c r="F25" i="1" l="1"/>
  <c r="C40" i="1"/>
  <c r="G26" i="1" l="1"/>
  <c r="I26" i="1" s="1"/>
  <c r="D26" i="1"/>
  <c r="C41" i="1"/>
  <c r="E26" i="1" l="1"/>
  <c r="C42" i="1"/>
  <c r="F26" i="1" l="1"/>
  <c r="C43" i="1"/>
  <c r="G27" i="1" l="1"/>
  <c r="I27" i="1" s="1"/>
  <c r="D27" i="1"/>
  <c r="C44" i="1"/>
  <c r="E27" i="1" l="1"/>
  <c r="C45" i="1"/>
  <c r="F27" i="1" l="1"/>
  <c r="C46" i="1"/>
  <c r="D28" i="1" l="1"/>
  <c r="G28" i="1"/>
  <c r="I28" i="1" s="1"/>
  <c r="C47" i="1"/>
  <c r="E28" i="1" l="1"/>
  <c r="C48" i="1"/>
  <c r="F28" i="1" l="1"/>
  <c r="C49" i="1"/>
  <c r="G29" i="1" l="1"/>
  <c r="I29" i="1" s="1"/>
  <c r="D29" i="1"/>
  <c r="C50" i="1"/>
  <c r="E29" i="1" l="1"/>
  <c r="C51" i="1"/>
  <c r="F29" i="1" l="1"/>
  <c r="C52" i="1"/>
  <c r="D30" i="1" l="1"/>
  <c r="E30" i="1" s="1"/>
  <c r="F30" i="1" s="1"/>
  <c r="G30" i="1"/>
  <c r="I30" i="1" s="1"/>
  <c r="C53" i="1"/>
  <c r="D31" i="1" l="1"/>
  <c r="E31" i="1" s="1"/>
  <c r="F31" i="1" s="1"/>
  <c r="G31" i="1"/>
  <c r="I31" i="1" s="1"/>
  <c r="C54" i="1"/>
  <c r="D32" i="1" l="1"/>
  <c r="E32" i="1" s="1"/>
  <c r="F32" i="1" s="1"/>
  <c r="G32" i="1"/>
  <c r="I32" i="1" s="1"/>
  <c r="C55" i="1"/>
  <c r="G33" i="1" l="1"/>
  <c r="I33" i="1" s="1"/>
  <c r="D33" i="1"/>
  <c r="E33" i="1" s="1"/>
  <c r="F33" i="1" s="1"/>
  <c r="C56" i="1"/>
  <c r="G34" i="1" l="1"/>
  <c r="I34" i="1" s="1"/>
  <c r="D34" i="1"/>
  <c r="E34" i="1" s="1"/>
  <c r="F34" i="1" s="1"/>
  <c r="C57" i="1"/>
  <c r="G35" i="1" l="1"/>
  <c r="I35" i="1" s="1"/>
  <c r="D35" i="1"/>
  <c r="E35" i="1" s="1"/>
  <c r="F35" i="1" s="1"/>
  <c r="C58" i="1"/>
  <c r="G36" i="1" l="1"/>
  <c r="D36" i="1"/>
  <c r="J36" i="1"/>
  <c r="C59" i="1"/>
  <c r="M36" i="1" l="1"/>
  <c r="I36" i="1"/>
  <c r="E36" i="1"/>
  <c r="L36" i="1"/>
  <c r="C60" i="1"/>
  <c r="K36" i="1" l="1"/>
  <c r="O36" i="1"/>
  <c r="P36" i="1" s="1"/>
  <c r="Q36" i="1" s="1"/>
  <c r="R36" i="1" s="1"/>
  <c r="F36" i="1"/>
  <c r="N36" i="1"/>
  <c r="C61" i="1"/>
  <c r="G37" i="1" l="1"/>
  <c r="I37" i="1" s="1"/>
  <c r="D37" i="1"/>
  <c r="C62" i="1"/>
  <c r="E37" i="1" l="1"/>
  <c r="C63" i="1"/>
  <c r="F37" i="1" l="1"/>
  <c r="C64" i="1"/>
  <c r="D38" i="1" l="1"/>
  <c r="G38" i="1"/>
  <c r="I38" i="1" s="1"/>
  <c r="C65" i="1"/>
  <c r="E38" i="1" l="1"/>
  <c r="C66" i="1"/>
  <c r="F38" i="1" l="1"/>
  <c r="C67" i="1"/>
  <c r="G39" i="1" l="1"/>
  <c r="I39" i="1" s="1"/>
  <c r="D39" i="1"/>
  <c r="C68" i="1"/>
  <c r="E39" i="1" l="1"/>
  <c r="C69" i="1"/>
  <c r="F39" i="1" l="1"/>
  <c r="C70" i="1"/>
  <c r="D40" i="1" l="1"/>
  <c r="G40" i="1"/>
  <c r="I40" i="1" s="1"/>
  <c r="C71" i="1"/>
  <c r="E40" i="1" l="1"/>
  <c r="C72" i="1"/>
  <c r="F40" i="1" l="1"/>
  <c r="C73" i="1"/>
  <c r="G41" i="1" l="1"/>
  <c r="I41" i="1" s="1"/>
  <c r="D41" i="1"/>
  <c r="C74" i="1"/>
  <c r="E41" i="1" l="1"/>
  <c r="C75" i="1"/>
  <c r="F41" i="1" l="1"/>
  <c r="C76" i="1"/>
  <c r="D42" i="1" l="1"/>
  <c r="E42" i="1" s="1"/>
  <c r="F42" i="1" s="1"/>
  <c r="G42" i="1"/>
  <c r="I42" i="1" s="1"/>
  <c r="C77" i="1"/>
  <c r="G43" i="1" l="1"/>
  <c r="I43" i="1" s="1"/>
  <c r="D43" i="1"/>
  <c r="E43" i="1" s="1"/>
  <c r="F43" i="1" s="1"/>
  <c r="C78" i="1"/>
  <c r="G44" i="1" l="1"/>
  <c r="I44" i="1" s="1"/>
  <c r="D44" i="1"/>
  <c r="E44" i="1" s="1"/>
  <c r="F44" i="1" s="1"/>
  <c r="C79" i="1"/>
  <c r="G45" i="1" l="1"/>
  <c r="I45" i="1" s="1"/>
  <c r="D45" i="1"/>
  <c r="E45" i="1" s="1"/>
  <c r="F45" i="1" s="1"/>
  <c r="C80" i="1"/>
  <c r="G46" i="1" l="1"/>
  <c r="I46" i="1" s="1"/>
  <c r="D46" i="1"/>
  <c r="E46" i="1" s="1"/>
  <c r="F46" i="1" s="1"/>
  <c r="C81" i="1"/>
  <c r="D47" i="1" l="1"/>
  <c r="E47" i="1" s="1"/>
  <c r="F47" i="1" s="1"/>
  <c r="G47" i="1"/>
  <c r="I47" i="1" s="1"/>
  <c r="C82" i="1"/>
  <c r="G48" i="1" l="1"/>
  <c r="D48" i="1"/>
  <c r="J48" i="1"/>
  <c r="C83" i="1"/>
  <c r="M48" i="1" l="1"/>
  <c r="I48" i="1"/>
  <c r="E48" i="1"/>
  <c r="L48" i="1"/>
  <c r="C84" i="1"/>
  <c r="I4" i="1" l="1"/>
  <c r="I5" i="1" s="1"/>
  <c r="J17" i="8" s="1"/>
  <c r="K48" i="1"/>
  <c r="O48" i="1"/>
  <c r="P48" i="1" s="1"/>
  <c r="Q48" i="1" s="1"/>
  <c r="R48" i="1" s="1"/>
  <c r="F48" i="1"/>
  <c r="N48" i="1"/>
  <c r="D49" i="1" l="1"/>
  <c r="G49" i="1"/>
  <c r="I49" i="1" s="1"/>
  <c r="E49" i="1" l="1"/>
  <c r="F49" i="1" l="1"/>
  <c r="D50" i="1" l="1"/>
  <c r="G50" i="1"/>
  <c r="I50" i="1" s="1"/>
  <c r="E50" i="1" l="1"/>
  <c r="F50" i="1" l="1"/>
  <c r="D51" i="1" l="1"/>
  <c r="G51" i="1"/>
  <c r="I51" i="1" s="1"/>
  <c r="E51" i="1" l="1"/>
  <c r="F51" i="1" l="1"/>
  <c r="D52" i="1" l="1"/>
  <c r="G52" i="1"/>
  <c r="I52" i="1" s="1"/>
  <c r="E52" i="1" l="1"/>
  <c r="F52" i="1" l="1"/>
  <c r="D53" i="1" l="1"/>
  <c r="G53" i="1"/>
  <c r="I53" i="1" s="1"/>
  <c r="E53" i="1" l="1"/>
  <c r="F53" i="1" l="1"/>
  <c r="D54" i="1" l="1"/>
  <c r="E54" i="1" s="1"/>
  <c r="F54" i="1" s="1"/>
  <c r="G54" i="1"/>
  <c r="I54" i="1" s="1"/>
  <c r="D55" i="1" l="1"/>
  <c r="E55" i="1" s="1"/>
  <c r="F55" i="1" s="1"/>
  <c r="G55" i="1"/>
  <c r="I55" i="1" s="1"/>
  <c r="G56" i="1" l="1"/>
  <c r="I56" i="1" s="1"/>
  <c r="D56" i="1"/>
  <c r="E56" i="1" s="1"/>
  <c r="F56" i="1" s="1"/>
  <c r="D57" i="1" l="1"/>
  <c r="E57" i="1" s="1"/>
  <c r="F57" i="1" s="1"/>
  <c r="G57" i="1"/>
  <c r="I57" i="1" s="1"/>
  <c r="G58" i="1" l="1"/>
  <c r="I58" i="1" s="1"/>
  <c r="D58" i="1"/>
  <c r="E58" i="1" s="1"/>
  <c r="F58" i="1" s="1"/>
  <c r="G59" i="1" l="1"/>
  <c r="I59" i="1" s="1"/>
  <c r="D59" i="1"/>
  <c r="E59" i="1" s="1"/>
  <c r="F59" i="1" s="1"/>
  <c r="G60" i="1" l="1"/>
  <c r="D60" i="1"/>
  <c r="J60" i="1"/>
  <c r="M60" i="1" l="1"/>
  <c r="I60" i="1"/>
  <c r="E60" i="1"/>
  <c r="L60" i="1"/>
  <c r="K60" i="1" l="1"/>
  <c r="F60" i="1"/>
  <c r="N60" i="1"/>
  <c r="O60" i="1"/>
  <c r="P60" i="1" s="1"/>
  <c r="Q60" i="1" s="1"/>
  <c r="R60" i="1" s="1"/>
  <c r="G61" i="1" l="1"/>
  <c r="I61" i="1" s="1"/>
  <c r="D61" i="1"/>
  <c r="E61" i="1" s="1"/>
  <c r="F61" i="1" s="1"/>
  <c r="G62" i="1" l="1"/>
  <c r="I62" i="1" s="1"/>
  <c r="D62" i="1"/>
  <c r="E62" i="1" s="1"/>
  <c r="F62" i="1" s="1"/>
  <c r="G63" i="1" l="1"/>
  <c r="I63" i="1" s="1"/>
  <c r="D63" i="1"/>
  <c r="E63" i="1" s="1"/>
  <c r="F63" i="1" s="1"/>
  <c r="D64" i="1" l="1"/>
  <c r="E64" i="1" s="1"/>
  <c r="F64" i="1" s="1"/>
  <c r="G64" i="1"/>
  <c r="I64" i="1" s="1"/>
  <c r="D65" i="1" l="1"/>
  <c r="E65" i="1" s="1"/>
  <c r="F65" i="1" s="1"/>
  <c r="G65" i="1"/>
  <c r="I65" i="1" s="1"/>
  <c r="G66" i="1" l="1"/>
  <c r="I66" i="1" s="1"/>
  <c r="D66" i="1"/>
  <c r="E66" i="1" s="1"/>
  <c r="F66" i="1" s="1"/>
  <c r="D67" i="1" l="1"/>
  <c r="E67" i="1" s="1"/>
  <c r="F67" i="1" s="1"/>
  <c r="G67" i="1"/>
  <c r="I67" i="1" s="1"/>
  <c r="D68" i="1" l="1"/>
  <c r="E68" i="1" s="1"/>
  <c r="F68" i="1" s="1"/>
  <c r="G68" i="1"/>
  <c r="I68" i="1" s="1"/>
  <c r="D69" i="1" l="1"/>
  <c r="E69" i="1" s="1"/>
  <c r="F69" i="1" s="1"/>
  <c r="G69" i="1"/>
  <c r="I69" i="1" s="1"/>
  <c r="D70" i="1" l="1"/>
  <c r="E70" i="1" s="1"/>
  <c r="F70" i="1" s="1"/>
  <c r="G70" i="1"/>
  <c r="I70" i="1" s="1"/>
  <c r="D71" i="1" l="1"/>
  <c r="E71" i="1" s="1"/>
  <c r="F71" i="1" s="1"/>
  <c r="G71" i="1"/>
  <c r="I71" i="1" s="1"/>
  <c r="G72" i="1" l="1"/>
  <c r="D72" i="1"/>
  <c r="E72" i="1" s="1"/>
  <c r="F72" i="1" s="1"/>
  <c r="I72" i="1" l="1"/>
  <c r="G73" i="1"/>
  <c r="I73" i="1" s="1"/>
  <c r="D73" i="1"/>
  <c r="E73" i="1" s="1"/>
  <c r="F73" i="1" s="1"/>
  <c r="D74" i="1" l="1"/>
  <c r="E74" i="1" s="1"/>
  <c r="F74" i="1" s="1"/>
  <c r="G74" i="1"/>
  <c r="I74" i="1" l="1"/>
  <c r="G75" i="1"/>
  <c r="I75" i="1" s="1"/>
  <c r="D75" i="1"/>
  <c r="E75" i="1" s="1"/>
  <c r="F75" i="1" s="1"/>
  <c r="G76" i="1" l="1"/>
  <c r="I76" i="1" s="1"/>
  <c r="D76" i="1"/>
  <c r="E76" i="1" s="1"/>
  <c r="F76" i="1" s="1"/>
  <c r="G77" i="1" l="1"/>
  <c r="I77" i="1" s="1"/>
  <c r="D77" i="1"/>
  <c r="E77" i="1" s="1"/>
  <c r="F77" i="1" s="1"/>
  <c r="G78" i="1" l="1"/>
  <c r="D78" i="1"/>
  <c r="E78" i="1" s="1"/>
  <c r="F78" i="1" s="1"/>
  <c r="I78" i="1" l="1"/>
  <c r="G79" i="1"/>
  <c r="I79" i="1" s="1"/>
  <c r="D79" i="1"/>
  <c r="E79" i="1" s="1"/>
  <c r="F79" i="1" s="1"/>
  <c r="G80" i="1" l="1"/>
  <c r="D80" i="1"/>
  <c r="E80" i="1" s="1"/>
  <c r="F80" i="1" s="1"/>
  <c r="I80" i="1" l="1"/>
  <c r="D81" i="1"/>
  <c r="E81" i="1" s="1"/>
  <c r="F81" i="1" s="1"/>
  <c r="G81" i="1"/>
  <c r="I81" i="1" s="1"/>
  <c r="G82" i="1" l="1"/>
  <c r="I82" i="1" s="1"/>
  <c r="D82" i="1"/>
  <c r="E82" i="1" s="1"/>
  <c r="F82" i="1" s="1"/>
  <c r="D83" i="1" l="1"/>
  <c r="E83" i="1" s="1"/>
  <c r="F83" i="1" s="1"/>
  <c r="G83" i="1"/>
  <c r="I83" i="1" s="1"/>
  <c r="D84" i="1" l="1"/>
  <c r="E19" i="8" s="1"/>
  <c r="G84" i="1"/>
  <c r="E21" i="8" s="1"/>
  <c r="E84" i="1" l="1"/>
  <c r="E17" i="8" s="1"/>
  <c r="I84" i="1"/>
  <c r="E23" i="8" s="1"/>
  <c r="I6" i="1"/>
  <c r="I7" i="1" s="1"/>
  <c r="J19" i="8" s="1"/>
  <c r="J23" i="8" s="1"/>
  <c r="F84" i="1" l="1"/>
</calcChain>
</file>

<file path=xl/sharedStrings.xml><?xml version="1.0" encoding="utf-8"?>
<sst xmlns="http://schemas.openxmlformats.org/spreadsheetml/2006/main" count="119" uniqueCount="112">
  <si>
    <t>Colpatria</t>
  </si>
  <si>
    <t>vida deudor</t>
  </si>
  <si>
    <t>Cuota</t>
  </si>
  <si>
    <t>interes</t>
  </si>
  <si>
    <t>capital</t>
  </si>
  <si>
    <t>Saldo</t>
  </si>
  <si>
    <t>Mes 1</t>
  </si>
  <si>
    <t>Mes 2</t>
  </si>
  <si>
    <t>Mes 3</t>
  </si>
  <si>
    <t>Mes 4</t>
  </si>
  <si>
    <t>Mes 5</t>
  </si>
  <si>
    <t>Mes 6</t>
  </si>
  <si>
    <t>Mes 7</t>
  </si>
  <si>
    <t>Mes 8</t>
  </si>
  <si>
    <t>Mes 9</t>
  </si>
  <si>
    <t>Mes 10</t>
  </si>
  <si>
    <t>Mes 11</t>
  </si>
  <si>
    <t>Mes 12</t>
  </si>
  <si>
    <t>Mes 13</t>
  </si>
  <si>
    <t>Mes 14</t>
  </si>
  <si>
    <t>Mes 15</t>
  </si>
  <si>
    <t>Mes 16</t>
  </si>
  <si>
    <t>Mes 17</t>
  </si>
  <si>
    <t>Mes 18</t>
  </si>
  <si>
    <t>Mes 19</t>
  </si>
  <si>
    <t>Mes 20</t>
  </si>
  <si>
    <t>Mes 21</t>
  </si>
  <si>
    <t>Mes 22</t>
  </si>
  <si>
    <t>Mes 23</t>
  </si>
  <si>
    <t>Mes 24</t>
  </si>
  <si>
    <t>Mes 25</t>
  </si>
  <si>
    <t>Mes 26</t>
  </si>
  <si>
    <t>Mes 27</t>
  </si>
  <si>
    <t>Mes 28</t>
  </si>
  <si>
    <t>Mes 29</t>
  </si>
  <si>
    <t>Mes 30</t>
  </si>
  <si>
    <t>Mes 31</t>
  </si>
  <si>
    <t>Mes 32</t>
  </si>
  <si>
    <t>Mes 33</t>
  </si>
  <si>
    <t>Mes 34</t>
  </si>
  <si>
    <t>Mes 35</t>
  </si>
  <si>
    <t>Mes 36</t>
  </si>
  <si>
    <t>Mes 37</t>
  </si>
  <si>
    <t>Mes 38</t>
  </si>
  <si>
    <t>Mes 39</t>
  </si>
  <si>
    <t>Mes 40</t>
  </si>
  <si>
    <t>Mes 41</t>
  </si>
  <si>
    <t>Mes 42</t>
  </si>
  <si>
    <t>Mes 43</t>
  </si>
  <si>
    <t>Mes 44</t>
  </si>
  <si>
    <t>Mes 45</t>
  </si>
  <si>
    <t>Mes 46</t>
  </si>
  <si>
    <t>Mes 47</t>
  </si>
  <si>
    <t>Mes 48</t>
  </si>
  <si>
    <t>Mes 49</t>
  </si>
  <si>
    <t>Mes 50</t>
  </si>
  <si>
    <t>Mes 51</t>
  </si>
  <si>
    <t>Mes 52</t>
  </si>
  <si>
    <t>Mes 53</t>
  </si>
  <si>
    <t>Mes 54</t>
  </si>
  <si>
    <t>Mes 55</t>
  </si>
  <si>
    <t>Mes 56</t>
  </si>
  <si>
    <t>Mes 57</t>
  </si>
  <si>
    <t>Mes 58</t>
  </si>
  <si>
    <t>Mes 59</t>
  </si>
  <si>
    <t>Mes 60</t>
  </si>
  <si>
    <t>Mes 61</t>
  </si>
  <si>
    <t>Mes 62</t>
  </si>
  <si>
    <t>Mes 63</t>
  </si>
  <si>
    <t>Mes 64</t>
  </si>
  <si>
    <t>Mes 65</t>
  </si>
  <si>
    <t>Mes 66</t>
  </si>
  <si>
    <t>Mes 67</t>
  </si>
  <si>
    <t>Mes 68</t>
  </si>
  <si>
    <t>Mes 69</t>
  </si>
  <si>
    <t>Mes 70</t>
  </si>
  <si>
    <t>Mes 71</t>
  </si>
  <si>
    <t>Mes 72</t>
  </si>
  <si>
    <t>Desembolso</t>
  </si>
  <si>
    <t>Plazo</t>
  </si>
  <si>
    <t>Tasa</t>
  </si>
  <si>
    <t>Tasa EA</t>
  </si>
  <si>
    <t>X Millón</t>
  </si>
  <si>
    <t>Seguro</t>
  </si>
  <si>
    <t>Flujo</t>
  </si>
  <si>
    <t>TIR</t>
  </si>
  <si>
    <t>VTU</t>
  </si>
  <si>
    <t>Seg + Interes</t>
  </si>
  <si>
    <t>Intereses pagados por clientes (Corrientes + mora)+ seguros + otros / Saldo promedio capital de la deuda      y se debe convertir a efectivo anual</t>
  </si>
  <si>
    <t xml:space="preserve">Valor crédito </t>
  </si>
  <si>
    <t xml:space="preserve">VTU </t>
  </si>
  <si>
    <t xml:space="preserve">Tasa desde </t>
  </si>
  <si>
    <t xml:space="preserve">Plazos </t>
  </si>
  <si>
    <t>Tasa fija y cuota fija durante toda la vigencia del crédito. Aplican políticas de crédito de la entidad.</t>
  </si>
  <si>
    <t>Ingrese el valor del crédito entre 3'000.000 y 200'000.000 millones de pesos.</t>
  </si>
  <si>
    <t xml:space="preserve">Elija el plazo entre 12, 24, 36, 48, 60 o 72 meses. </t>
  </si>
  <si>
    <t>Póliza</t>
  </si>
  <si>
    <t>No</t>
  </si>
  <si>
    <t>Si</t>
  </si>
  <si>
    <t>Póliza vida</t>
  </si>
  <si>
    <t>Elija si tomará el seguro de vida deudor con Banco Colpatria.</t>
  </si>
  <si>
    <t>VTU en puntos porcentuales (E.A.)</t>
  </si>
  <si>
    <t>VTU en pesos</t>
  </si>
  <si>
    <t>* La proyección obtenida corresponde a una simulación de los cobros inherentes  o asociados directamente a la operación y no necesariamente a los montos que efectivamente pagará el cliente. El otorgamiento del crédito está sujeto a políticas de crédito de Banco Colpatria. El presente simulador se realiza con el fin de informar el VTU, pero no conlleva una obligación de otorgar el crédito por parte del Banco. Podrán existir otros costos que deberá asumir el cliente y los cuales no hacen parte del cálculo del VTU tales como constitución de garantía mobiliaria etc. El plazo y la tasa de interés  serán los que efectivamente el Banco apruebe conforme a sus políticas. Los valores finales correspondientes a seguros de vida y todo riesgo vehículo se calculan conforme a las condiciones de la póliza colectiva vigente tomada por Banco Colpatria por cuenta de sus deudores. El valor de la prima podrá variar acorde al estado del riesgo asegurado y demás variables tales como edad del asegurado, antigüedad del vehículo, marca y ubicación del vehículo.</t>
  </si>
  <si>
    <t>Intereses</t>
  </si>
  <si>
    <t>Intereses + seguro</t>
  </si>
  <si>
    <t xml:space="preserve">Capital </t>
  </si>
  <si>
    <t xml:space="preserve">Intereses </t>
  </si>
  <si>
    <t>Seguro de Vida</t>
  </si>
  <si>
    <t>Total VTU en pesos</t>
  </si>
  <si>
    <t>Total VTU en puntos porcentuales (E.A.)</t>
  </si>
  <si>
    <t>0,99% MV</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</si>
</sst>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_(* #,##0.00_);_(* \(#,##0.00\);_(* &quot;-&quot;??_);_(@_)"/>
    <numFmt numFmtId="165" formatCode="_(* #,##0_);_(* \(#,##0\);_(* &quot;-&quot;??_);_(@_)"/>
    <numFmt numFmtId="166" formatCode="&quot;$&quot;\ #,##0.00_);[Red]\(&quot;$&quot;\ #,##0.00\)"/>
    <numFmt numFmtId="167" formatCode="_-&quot;$&quot;* #,##0_-;\-&quot;$&quot;* #,##0_-;_-&quot;$&quot;* &quot;-&quot;??_-;_-@_-"/>
  </numFmts>
  <fonts count="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sz val="8"/>
      <color theme="1"/>
      <name val="Calibri"/>
      <family val="2"/>
      <scheme val="minor"/>
    </font>
  </fonts>
  <fills count="5">
    <fill>
      <patternFill patternType="none"/>
    </fill>
    <fill>
      <patternFill patternType="gray125"/>
    </fill>
    <fill>
      <patternFill patternType="solid">
        <fgColor rgb="FFC00000"/>
        <bgColor indexed="64"/>
      </patternFill>
    </fill>
    <fill>
      <patternFill patternType="solid">
        <fgColor theme="5" tint="0.79998168889431442"/>
        <bgColor indexed="64"/>
      </patternFill>
    </fill>
    <fill>
      <patternFill patternType="solid">
        <fgColor theme="0"/>
        <bgColor indexed="64"/>
      </patternFill>
    </fill>
  </fills>
  <borders count="16">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medium">
        <color indexed="64"/>
      </right>
      <top style="medium">
        <color indexed="64"/>
      </top>
      <bottom style="medium">
        <color indexed="64"/>
      </bottom>
      <diagonal/>
    </border>
    <border>
      <left/>
      <right/>
      <top/>
      <bottom style="medium">
        <color rgb="FFFF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002060"/>
      </left>
      <right style="medium">
        <color rgb="FF002060"/>
      </right>
      <top style="medium">
        <color rgb="FF002060"/>
      </top>
      <bottom style="medium">
        <color rgb="FF002060"/>
      </bottom>
      <diagonal/>
    </border>
    <border>
      <left style="medium">
        <color theme="8" tint="-0.249977111117893"/>
      </left>
      <right style="medium">
        <color theme="8" tint="-0.249977111117893"/>
      </right>
      <top style="medium">
        <color theme="8" tint="-0.249977111117893"/>
      </top>
      <bottom style="medium">
        <color theme="8" tint="-0.249977111117893"/>
      </bottom>
      <diagonal/>
    </border>
    <border>
      <left style="medium">
        <color theme="7"/>
      </left>
      <right style="medium">
        <color theme="7"/>
      </right>
      <top style="medium">
        <color theme="7"/>
      </top>
      <bottom style="medium">
        <color theme="7"/>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55">
    <xf numFmtId="0" fontId="0" fillId="0" borderId="0" xfId="0"/>
    <xf numFmtId="0" fontId="3" fillId="0" borderId="0" xfId="0" applyFont="1"/>
    <xf numFmtId="10" fontId="0" fillId="0" borderId="0" xfId="2" applyNumberFormat="1" applyFont="1"/>
    <xf numFmtId="165" fontId="0" fillId="0" borderId="0" xfId="1" applyNumberFormat="1" applyFont="1"/>
    <xf numFmtId="10" fontId="0" fillId="0" borderId="0" xfId="0" applyNumberFormat="1"/>
    <xf numFmtId="165" fontId="0" fillId="0" borderId="0" xfId="0" applyNumberFormat="1"/>
    <xf numFmtId="17" fontId="0" fillId="0" borderId="0" xfId="0" applyNumberFormat="1"/>
    <xf numFmtId="166" fontId="0" fillId="0" borderId="0" xfId="0" applyNumberFormat="1"/>
    <xf numFmtId="164" fontId="0" fillId="0" borderId="0" xfId="1" applyFont="1"/>
    <xf numFmtId="164" fontId="4" fillId="2" borderId="0" xfId="1" applyFont="1" applyFill="1"/>
    <xf numFmtId="165" fontId="0" fillId="3" borderId="0" xfId="1" applyNumberFormat="1" applyFont="1" applyFill="1"/>
    <xf numFmtId="10" fontId="3" fillId="0" borderId="0" xfId="0" applyNumberFormat="1" applyFont="1"/>
    <xf numFmtId="0" fontId="2" fillId="2" borderId="0" xfId="0" applyFont="1" applyFill="1"/>
    <xf numFmtId="10" fontId="2" fillId="2" borderId="0" xfId="2" applyNumberFormat="1" applyFont="1" applyFill="1"/>
    <xf numFmtId="0" fontId="0" fillId="4" borderId="0" xfId="0" applyFill="1"/>
    <xf numFmtId="0" fontId="3" fillId="4" borderId="0" xfId="0" applyFont="1" applyFill="1"/>
    <xf numFmtId="0" fontId="2" fillId="4" borderId="0" xfId="0" applyFont="1" applyFill="1"/>
    <xf numFmtId="164" fontId="4" fillId="4" borderId="0" xfId="1" applyFont="1" applyFill="1"/>
    <xf numFmtId="165" fontId="0" fillId="4" borderId="0" xfId="1" applyNumberFormat="1" applyFont="1" applyFill="1"/>
    <xf numFmtId="2" fontId="0" fillId="0" borderId="0" xfId="0" applyNumberFormat="1"/>
    <xf numFmtId="0" fontId="0" fillId="0" borderId="1" xfId="0" applyBorder="1"/>
    <xf numFmtId="165" fontId="0" fillId="0" borderId="1" xfId="0" applyNumberFormat="1" applyBorder="1"/>
    <xf numFmtId="165" fontId="0" fillId="0" borderId="1" xfId="1" applyNumberFormat="1" applyFont="1" applyBorder="1"/>
    <xf numFmtId="10" fontId="0" fillId="0" borderId="1" xfId="2" applyNumberFormat="1" applyFont="1" applyBorder="1"/>
    <xf numFmtId="0" fontId="0" fillId="0" borderId="2" xfId="0" applyBorder="1"/>
    <xf numFmtId="0" fontId="0" fillId="0" borderId="3" xfId="0" applyBorder="1"/>
    <xf numFmtId="167" fontId="0" fillId="0" borderId="0" xfId="3" applyNumberFormat="1" applyFont="1" applyBorder="1"/>
    <xf numFmtId="0" fontId="0" fillId="0" borderId="0" xfId="0" applyBorder="1"/>
    <xf numFmtId="167" fontId="0" fillId="0" borderId="4" xfId="3" applyNumberFormat="1" applyFont="1" applyBorder="1"/>
    <xf numFmtId="0" fontId="0" fillId="4" borderId="2" xfId="0" applyFill="1" applyBorder="1"/>
    <xf numFmtId="0" fontId="0" fillId="0" borderId="10" xfId="0" applyBorder="1"/>
    <xf numFmtId="0" fontId="0" fillId="0" borderId="11" xfId="0" applyBorder="1"/>
    <xf numFmtId="0" fontId="0" fillId="0" borderId="12" xfId="0" applyBorder="1"/>
    <xf numFmtId="0" fontId="0" fillId="0" borderId="6" xfId="0" applyBorder="1"/>
    <xf numFmtId="0" fontId="0" fillId="0" borderId="7" xfId="0" applyBorder="1"/>
    <xf numFmtId="0" fontId="0" fillId="0" borderId="0" xfId="0" applyBorder="1" applyAlignment="1">
      <alignment horizontal="center"/>
    </xf>
    <xf numFmtId="0" fontId="5" fillId="0" borderId="0" xfId="0" applyFont="1" applyBorder="1"/>
    <xf numFmtId="0" fontId="0" fillId="0" borderId="0" xfId="0" applyBorder="1" applyAlignment="1">
      <alignment horizontal="left"/>
    </xf>
    <xf numFmtId="0" fontId="0" fillId="0" borderId="7" xfId="0" applyBorder="1" applyAlignment="1">
      <alignment horizontal="left"/>
    </xf>
    <xf numFmtId="0" fontId="3" fillId="0" borderId="0" xfId="0" applyFont="1" applyBorder="1"/>
    <xf numFmtId="167" fontId="0" fillId="0" borderId="13" xfId="3" applyNumberFormat="1" applyFont="1" applyBorder="1"/>
    <xf numFmtId="167" fontId="0" fillId="0" borderId="14" xfId="3" applyNumberFormat="1" applyFont="1" applyBorder="1"/>
    <xf numFmtId="10" fontId="0" fillId="0" borderId="15" xfId="2" applyNumberFormat="1" applyFont="1" applyBorder="1" applyAlignment="1">
      <alignment horizontal="center"/>
    </xf>
    <xf numFmtId="10" fontId="0" fillId="0" borderId="0" xfId="0" applyNumberFormat="1" applyBorder="1" applyAlignment="1">
      <alignment horizontal="center"/>
    </xf>
    <xf numFmtId="0" fontId="0" fillId="0" borderId="4" xfId="0" applyBorder="1" applyAlignment="1">
      <alignment horizontal="center"/>
    </xf>
    <xf numFmtId="0" fontId="0" fillId="0" borderId="0" xfId="0" applyBorder="1" applyAlignment="1">
      <alignment horizontal="left"/>
    </xf>
    <xf numFmtId="0" fontId="0" fillId="0" borderId="7" xfId="0" applyBorder="1" applyAlignment="1">
      <alignment horizontal="left"/>
    </xf>
    <xf numFmtId="0" fontId="0" fillId="0" borderId="0" xfId="0" applyBorder="1" applyAlignment="1">
      <alignment horizontal="left" wrapText="1"/>
    </xf>
    <xf numFmtId="0" fontId="0" fillId="0" borderId="7" xfId="0" applyBorder="1" applyAlignment="1">
      <alignment horizontal="left" wrapText="1"/>
    </xf>
    <xf numFmtId="0" fontId="6" fillId="0" borderId="6" xfId="0" applyFont="1" applyBorder="1" applyAlignment="1">
      <alignment horizontal="justify" wrapText="1"/>
    </xf>
    <xf numFmtId="0" fontId="6" fillId="0" borderId="0" xfId="0" applyFont="1" applyBorder="1" applyAlignment="1">
      <alignment horizontal="justify" wrapText="1"/>
    </xf>
    <xf numFmtId="0" fontId="6" fillId="0" borderId="7" xfId="0" applyFont="1" applyBorder="1" applyAlignment="1">
      <alignment horizontal="justify" wrapText="1"/>
    </xf>
    <xf numFmtId="0" fontId="6" fillId="0" borderId="8" xfId="0" applyFont="1" applyBorder="1" applyAlignment="1">
      <alignment horizontal="justify" wrapText="1"/>
    </xf>
    <xf numFmtId="0" fontId="6" fillId="0" borderId="5" xfId="0" applyFont="1" applyBorder="1" applyAlignment="1">
      <alignment horizontal="justify" wrapText="1"/>
    </xf>
    <xf numFmtId="0" fontId="6" fillId="0" borderId="9" xfId="0" applyFont="1" applyBorder="1" applyAlignment="1">
      <alignment horizontal="justify" wrapText="1"/>
    </xf>
  </cellXfs>
  <cellStyles count="4">
    <cellStyle name="Millares" xfId="1" builtinId="3"/>
    <cellStyle name="Moneda" xfId="3"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7937</xdr:colOff>
      <xdr:row>2</xdr:row>
      <xdr:rowOff>19050</xdr:rowOff>
    </xdr:to>
    <xdr:pic>
      <xdr:nvPicPr>
        <xdr:cNvPr id="2" name="Imagen 1"/>
        <xdr:cNvPicPr>
          <a:picLocks noChangeAspect="1"/>
        </xdr:cNvPicPr>
      </xdr:nvPicPr>
      <xdr:blipFill rotWithShape="1">
        <a:blip xmlns:r="http://schemas.openxmlformats.org/officeDocument/2006/relationships" r:embed="rId1"/>
        <a:srcRect l="28309" t="94545" r="12551"/>
        <a:stretch/>
      </xdr:blipFill>
      <xdr:spPr>
        <a:xfrm>
          <a:off x="0" y="0"/>
          <a:ext cx="8096250" cy="4000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tabSelected="1" zoomScale="120" zoomScaleNormal="120" workbookViewId="0">
      <selection activeCell="E4" sqref="E4"/>
    </sheetView>
  </sheetViews>
  <sheetFormatPr baseColWidth="10" defaultRowHeight="15" x14ac:dyDescent="0.25"/>
  <cols>
    <col min="1" max="1" width="3.5703125" customWidth="1"/>
    <col min="2" max="2" width="13.85546875" customWidth="1"/>
    <col min="3" max="3" width="14.28515625" bestFit="1" customWidth="1"/>
    <col min="4" max="4" width="1.5703125" customWidth="1"/>
    <col min="5" max="5" width="15.5703125" customWidth="1"/>
    <col min="6" max="6" width="4.85546875" customWidth="1"/>
    <col min="7" max="7" width="9.28515625" customWidth="1"/>
    <col min="8" max="8" width="15.140625" customWidth="1"/>
    <col min="9" max="9" width="12" bestFit="1" customWidth="1"/>
    <col min="10" max="10" width="11.85546875" customWidth="1"/>
    <col min="11" max="11" width="19.28515625" customWidth="1"/>
    <col min="12" max="12" width="13.42578125" customWidth="1"/>
    <col min="14" max="14" width="13.28515625" bestFit="1" customWidth="1"/>
    <col min="15" max="15" width="12.28515625" bestFit="1" customWidth="1"/>
    <col min="16" max="16" width="14.140625" bestFit="1" customWidth="1"/>
    <col min="18" max="18" width="13.140625" bestFit="1" customWidth="1"/>
    <col min="19" max="19" width="11.5703125" bestFit="1" customWidth="1"/>
    <col min="20" max="20" width="13" bestFit="1" customWidth="1"/>
  </cols>
  <sheetData>
    <row r="1" spans="1:25" x14ac:dyDescent="0.25">
      <c r="A1" s="30"/>
      <c r="B1" s="31"/>
      <c r="C1" s="31"/>
      <c r="D1" s="31"/>
      <c r="E1" s="31"/>
      <c r="F1" s="31"/>
      <c r="G1" s="31"/>
      <c r="H1" s="31"/>
      <c r="I1" s="31"/>
      <c r="J1" s="31"/>
      <c r="K1" s="32"/>
      <c r="L1" s="29"/>
      <c r="M1" s="20"/>
      <c r="N1" s="20"/>
      <c r="O1" s="20"/>
    </row>
    <row r="2" spans="1:25" x14ac:dyDescent="0.25">
      <c r="A2" s="33"/>
      <c r="B2" s="27"/>
      <c r="C2" s="27"/>
      <c r="D2" s="27"/>
      <c r="E2" s="27"/>
      <c r="F2" s="27"/>
      <c r="G2" s="27"/>
      <c r="H2" s="27"/>
      <c r="I2" s="27"/>
      <c r="J2" s="27"/>
      <c r="K2" s="34"/>
      <c r="L2" s="29"/>
      <c r="M2" s="20"/>
      <c r="N2" s="21"/>
      <c r="O2" s="21"/>
    </row>
    <row r="3" spans="1:25" ht="6.75" customHeight="1" thickBot="1" x14ac:dyDescent="0.3">
      <c r="A3" s="33"/>
      <c r="B3" s="27"/>
      <c r="C3" s="27"/>
      <c r="D3" s="27"/>
      <c r="E3" s="27"/>
      <c r="F3" s="27"/>
      <c r="G3" s="27"/>
      <c r="H3" s="27"/>
      <c r="I3" s="27"/>
      <c r="J3" s="27"/>
      <c r="K3" s="34"/>
      <c r="L3" s="29"/>
      <c r="M3" s="20"/>
      <c r="N3" s="21"/>
      <c r="O3" s="20"/>
    </row>
    <row r="4" spans="1:25" ht="15.75" thickBot="1" x14ac:dyDescent="0.3">
      <c r="A4" s="33"/>
      <c r="B4" s="27" t="s">
        <v>89</v>
      </c>
      <c r="C4" s="27"/>
      <c r="D4" s="27"/>
      <c r="E4" s="28">
        <v>50000000</v>
      </c>
      <c r="F4" s="27"/>
      <c r="G4" s="45" t="s">
        <v>94</v>
      </c>
      <c r="H4" s="45"/>
      <c r="I4" s="45"/>
      <c r="J4" s="45"/>
      <c r="K4" s="46"/>
      <c r="L4" s="29"/>
      <c r="M4" s="22"/>
      <c r="N4" s="21"/>
      <c r="O4" s="20"/>
      <c r="S4" s="3"/>
      <c r="T4" s="4"/>
      <c r="V4" s="2"/>
      <c r="Y4" s="3"/>
    </row>
    <row r="5" spans="1:25" ht="6.75" customHeight="1" thickBot="1" x14ac:dyDescent="0.3">
      <c r="A5" s="33"/>
      <c r="B5" s="27"/>
      <c r="C5" s="27"/>
      <c r="D5" s="27"/>
      <c r="E5" s="27"/>
      <c r="F5" s="27"/>
      <c r="G5" s="37"/>
      <c r="H5" s="37"/>
      <c r="I5" s="37"/>
      <c r="J5" s="37"/>
      <c r="K5" s="38"/>
      <c r="L5" s="29"/>
      <c r="M5" s="22"/>
      <c r="N5" s="21"/>
      <c r="O5" s="20"/>
      <c r="S5" s="3"/>
      <c r="T5" s="4"/>
      <c r="V5" s="2"/>
      <c r="Y5" s="3"/>
    </row>
    <row r="6" spans="1:25" ht="15.75" thickBot="1" x14ac:dyDescent="0.3">
      <c r="A6" s="33"/>
      <c r="B6" s="27" t="s">
        <v>79</v>
      </c>
      <c r="C6" s="27"/>
      <c r="D6" s="27"/>
      <c r="E6" s="44">
        <v>72</v>
      </c>
      <c r="F6" s="27"/>
      <c r="G6" s="45" t="s">
        <v>95</v>
      </c>
      <c r="H6" s="45"/>
      <c r="I6" s="45"/>
      <c r="J6" s="45"/>
      <c r="K6" s="46"/>
      <c r="L6" s="29"/>
      <c r="M6" s="23"/>
      <c r="N6" s="21"/>
      <c r="O6" s="20"/>
      <c r="S6" s="5"/>
    </row>
    <row r="7" spans="1:25" ht="6.75" customHeight="1" x14ac:dyDescent="0.25">
      <c r="A7" s="33"/>
      <c r="B7" s="27"/>
      <c r="C7" s="27"/>
      <c r="D7" s="27"/>
      <c r="E7" s="27"/>
      <c r="F7" s="27"/>
      <c r="G7" s="37"/>
      <c r="H7" s="37"/>
      <c r="I7" s="37"/>
      <c r="J7" s="37"/>
      <c r="K7" s="38"/>
      <c r="L7" s="29"/>
      <c r="M7" s="23"/>
      <c r="N7" s="21"/>
      <c r="O7" s="20"/>
      <c r="S7" s="5"/>
    </row>
    <row r="8" spans="1:25" ht="15" customHeight="1" x14ac:dyDescent="0.25">
      <c r="A8" s="33"/>
      <c r="B8" s="27" t="s">
        <v>91</v>
      </c>
      <c r="C8" s="27"/>
      <c r="D8" s="27"/>
      <c r="E8" s="35" t="s">
        <v>111</v>
      </c>
      <c r="F8" s="27"/>
      <c r="G8" s="47" t="s">
        <v>93</v>
      </c>
      <c r="H8" s="47"/>
      <c r="I8" s="47"/>
      <c r="J8" s="47"/>
      <c r="K8" s="48"/>
      <c r="L8" s="24"/>
      <c r="M8" s="20"/>
      <c r="N8" s="20"/>
      <c r="O8" s="20"/>
    </row>
    <row r="9" spans="1:25" x14ac:dyDescent="0.25">
      <c r="A9" s="33"/>
      <c r="B9" s="27"/>
      <c r="C9" s="27"/>
      <c r="D9" s="27"/>
      <c r="E9" s="27"/>
      <c r="F9" s="27"/>
      <c r="G9" s="47"/>
      <c r="H9" s="47"/>
      <c r="I9" s="47"/>
      <c r="J9" s="47"/>
      <c r="K9" s="48"/>
      <c r="L9" s="24"/>
      <c r="M9" s="20"/>
      <c r="N9" s="20"/>
      <c r="O9" s="20"/>
    </row>
    <row r="10" spans="1:25" ht="6" customHeight="1" thickBot="1" x14ac:dyDescent="0.3">
      <c r="A10" s="33"/>
      <c r="B10" s="27"/>
      <c r="C10" s="27"/>
      <c r="D10" s="27"/>
      <c r="E10" s="27"/>
      <c r="F10" s="27"/>
      <c r="G10" s="37"/>
      <c r="H10" s="37"/>
      <c r="I10" s="37"/>
      <c r="J10" s="37"/>
      <c r="K10" s="38"/>
      <c r="L10" s="24"/>
      <c r="M10" s="20"/>
      <c r="N10" s="20"/>
      <c r="O10" s="20"/>
    </row>
    <row r="11" spans="1:25" ht="15.75" thickBot="1" x14ac:dyDescent="0.3">
      <c r="A11" s="33"/>
      <c r="B11" s="27" t="s">
        <v>99</v>
      </c>
      <c r="C11" s="27"/>
      <c r="D11" s="27"/>
      <c r="E11" s="44" t="s">
        <v>98</v>
      </c>
      <c r="F11" s="27"/>
      <c r="G11" s="45" t="s">
        <v>100</v>
      </c>
      <c r="H11" s="45"/>
      <c r="I11" s="45"/>
      <c r="J11" s="45"/>
      <c r="K11" s="46"/>
      <c r="L11" s="24"/>
      <c r="M11" s="20"/>
      <c r="N11" s="20"/>
      <c r="O11" s="20"/>
    </row>
    <row r="12" spans="1:25" ht="7.5" customHeight="1" x14ac:dyDescent="0.25">
      <c r="A12" s="33"/>
      <c r="B12" s="27"/>
      <c r="C12" s="27"/>
      <c r="D12" s="27"/>
      <c r="E12" s="27"/>
      <c r="F12" s="27"/>
      <c r="G12" s="27"/>
      <c r="H12" s="27"/>
      <c r="I12" s="27"/>
      <c r="J12" s="27"/>
      <c r="K12" s="34"/>
      <c r="L12" s="24"/>
      <c r="M12" s="20"/>
      <c r="N12" s="20"/>
      <c r="O12" s="20"/>
    </row>
    <row r="13" spans="1:25" ht="12.75" customHeight="1" x14ac:dyDescent="0.25">
      <c r="A13" s="33"/>
      <c r="B13" s="39" t="s">
        <v>90</v>
      </c>
      <c r="C13" s="27"/>
      <c r="D13" s="27"/>
      <c r="E13" s="27"/>
      <c r="F13" s="27"/>
      <c r="G13" s="27"/>
      <c r="H13" s="27"/>
      <c r="I13" s="27"/>
      <c r="J13" s="27"/>
      <c r="K13" s="34"/>
      <c r="L13" s="24"/>
      <c r="M13" s="20"/>
      <c r="N13" s="20"/>
      <c r="O13" s="20"/>
    </row>
    <row r="14" spans="1:25" ht="3.75" customHeight="1" x14ac:dyDescent="0.25">
      <c r="A14" s="33"/>
      <c r="B14" s="27"/>
      <c r="C14" s="27"/>
      <c r="D14" s="27"/>
      <c r="E14" s="27"/>
      <c r="F14" s="27"/>
      <c r="G14" s="27"/>
      <c r="H14" s="27"/>
      <c r="I14" s="27"/>
      <c r="J14" s="27"/>
      <c r="K14" s="34"/>
      <c r="L14" s="24"/>
      <c r="M14" s="20"/>
      <c r="N14" s="20"/>
      <c r="O14" s="20"/>
    </row>
    <row r="15" spans="1:25" x14ac:dyDescent="0.25">
      <c r="A15" s="33"/>
      <c r="B15" s="36" t="s">
        <v>102</v>
      </c>
      <c r="C15" s="27"/>
      <c r="D15" s="27"/>
      <c r="E15" s="26"/>
      <c r="F15" s="27"/>
      <c r="G15" s="36" t="s">
        <v>101</v>
      </c>
      <c r="H15" s="27"/>
      <c r="I15" s="27"/>
      <c r="J15" s="27"/>
      <c r="K15" s="34"/>
      <c r="O15" s="20"/>
    </row>
    <row r="16" spans="1:25" ht="15.75" thickBot="1" x14ac:dyDescent="0.3">
      <c r="A16" s="33"/>
      <c r="B16" s="27"/>
      <c r="C16" s="27"/>
      <c r="D16" s="27"/>
      <c r="E16" s="26"/>
      <c r="F16" s="27"/>
      <c r="G16" s="27"/>
      <c r="H16" s="27"/>
      <c r="I16" s="27"/>
      <c r="J16" s="27"/>
      <c r="K16" s="34"/>
      <c r="O16" s="20"/>
    </row>
    <row r="17" spans="1:15" ht="15.75" thickBot="1" x14ac:dyDescent="0.3">
      <c r="A17" s="33"/>
      <c r="B17" s="27"/>
      <c r="C17" s="39" t="s">
        <v>106</v>
      </c>
      <c r="D17" s="39"/>
      <c r="E17" s="41">
        <f>-IF(E6=12,-SUM('Creditos cuota Fija'!E13:E24),IF(E6=24,-SUM('Creditos cuota Fija'!E13:E36),IF(E6=36,-SUM('Creditos cuota Fija'!E13:E48),IF(E6=48,-SUM('Creditos cuota Fija'!E13:E60),IF(E6=60,-SUM('Creditos cuota Fija'!E13:E72),IF(E6=72,-SUM('Creditos cuota Fija'!E13:E84),"NA"))))))</f>
        <v>49999999.999999993</v>
      </c>
      <c r="F17" s="27"/>
      <c r="G17" s="27"/>
      <c r="H17" s="39" t="s">
        <v>104</v>
      </c>
      <c r="I17" s="27"/>
      <c r="J17" s="42">
        <f>+'Creditos cuota Fija'!I5</f>
        <v>0.11218610360941228</v>
      </c>
      <c r="K17" s="34"/>
      <c r="O17" s="20"/>
    </row>
    <row r="18" spans="1:15" ht="9" customHeight="1" thickBot="1" x14ac:dyDescent="0.3">
      <c r="A18" s="33"/>
      <c r="B18" s="27"/>
      <c r="C18" s="27"/>
      <c r="D18" s="27"/>
      <c r="E18" s="26"/>
      <c r="F18" s="27"/>
      <c r="G18" s="27"/>
      <c r="H18" s="27"/>
      <c r="I18" s="27"/>
      <c r="J18" s="43"/>
      <c r="K18" s="34"/>
      <c r="O18" s="20"/>
    </row>
    <row r="19" spans="1:15" ht="15.75" thickBot="1" x14ac:dyDescent="0.3">
      <c r="A19" s="33"/>
      <c r="B19" s="27"/>
      <c r="C19" s="39" t="s">
        <v>107</v>
      </c>
      <c r="D19" s="39"/>
      <c r="E19" s="41">
        <f>-IF(E6=12,-SUM('Creditos cuota Fija'!D13:D24),IF(E6=24,-SUM('Creditos cuota Fija'!D13:D36),IF(E6=36,-SUM('Creditos cuota Fija'!D13:D48),IF(E6=48,-SUM('Creditos cuota Fija'!D13:D60),IF(E6=60,-SUM('Creditos cuota Fija'!D13:D72),IF(E6=72,-SUM('Creditos cuota Fija'!D13:D84),"NA"))))))</f>
        <v>17934094.971578404</v>
      </c>
      <c r="F19" s="27"/>
      <c r="G19" s="27"/>
      <c r="H19" s="39" t="s">
        <v>105</v>
      </c>
      <c r="I19" s="27"/>
      <c r="J19" s="42">
        <f>+'Creditos cuota Fija'!I7</f>
        <v>0.1335372965869035</v>
      </c>
      <c r="K19" s="34"/>
      <c r="O19" s="20"/>
    </row>
    <row r="20" spans="1:15" ht="9.75" customHeight="1" thickBot="1" x14ac:dyDescent="0.3">
      <c r="A20" s="33"/>
      <c r="B20" s="27"/>
      <c r="C20" s="27"/>
      <c r="D20" s="27"/>
      <c r="E20" s="26"/>
      <c r="F20" s="27"/>
      <c r="G20" s="27"/>
      <c r="H20" s="27"/>
      <c r="I20" s="27"/>
      <c r="J20" s="27"/>
      <c r="K20" s="34"/>
      <c r="O20" s="20"/>
    </row>
    <row r="21" spans="1:15" ht="15.75" thickBot="1" x14ac:dyDescent="0.3">
      <c r="A21" s="33"/>
      <c r="B21" s="27"/>
      <c r="C21" s="39" t="s">
        <v>108</v>
      </c>
      <c r="D21" s="39"/>
      <c r="E21" s="41">
        <f>+IF(E6=12,-SUM('Creditos cuota Fija'!G13:G24),IF(E6=24,-SUM('Creditos cuota Fija'!G13:G36),IF(E6=36,-SUM('Creditos cuota Fija'!G13:G48),IF(E6=48,-SUM('Creditos cuota Fija'!G13:G60),IF(E6=60,-SUM('Creditos cuota Fija'!G13:G72),IF(E6=72,-SUM('Creditos cuota Fija'!G13:G84),"NA"))))))</f>
        <v>3224106.9611826334</v>
      </c>
      <c r="F21" s="27"/>
      <c r="G21" s="27"/>
      <c r="H21" s="27"/>
      <c r="I21" s="27"/>
      <c r="J21" s="27"/>
      <c r="K21" s="34"/>
      <c r="O21" s="20"/>
    </row>
    <row r="22" spans="1:15" ht="15.75" thickBot="1" x14ac:dyDescent="0.3">
      <c r="A22" s="33"/>
      <c r="B22" s="27"/>
      <c r="C22" s="39"/>
      <c r="D22" s="39"/>
      <c r="E22" s="26"/>
      <c r="F22" s="27"/>
      <c r="G22" s="27"/>
      <c r="H22" s="27"/>
      <c r="I22" s="27"/>
      <c r="J22" s="27"/>
      <c r="K22" s="34"/>
      <c r="O22" s="20"/>
    </row>
    <row r="23" spans="1:15" ht="15.75" thickBot="1" x14ac:dyDescent="0.3">
      <c r="A23" s="33"/>
      <c r="B23" s="36" t="s">
        <v>109</v>
      </c>
      <c r="C23" s="27"/>
      <c r="D23" s="27"/>
      <c r="E23" s="40">
        <f>+IF(E6=12,-SUM('Creditos cuota Fija'!I13:I24),IF(E6=24,-SUM('Creditos cuota Fija'!I13:I36),IF(E6=36,-SUM('Creditos cuota Fija'!I13:I48),IF(E6=48,-SUM('Creditos cuota Fija'!I13:I60),IF(E6=60,-SUM('Creditos cuota Fija'!I13:I72),IF(E6=72,-SUM('Creditos cuota Fija'!I13:I84),"NA"))))))</f>
        <v>71158201.932761058</v>
      </c>
      <c r="F23" s="27"/>
      <c r="G23" s="36" t="s">
        <v>110</v>
      </c>
      <c r="H23" s="27"/>
      <c r="I23" s="27"/>
      <c r="J23" s="42">
        <f>+IF(J19=0,J17,J19)</f>
        <v>0.1335372965869035</v>
      </c>
      <c r="K23" s="34"/>
      <c r="O23" s="20"/>
    </row>
    <row r="24" spans="1:15" ht="6.75" customHeight="1" x14ac:dyDescent="0.25">
      <c r="A24" s="33"/>
      <c r="B24" s="27"/>
      <c r="C24" s="27"/>
      <c r="D24" s="27"/>
      <c r="E24" s="27"/>
      <c r="F24" s="27"/>
      <c r="G24" s="27"/>
      <c r="H24" s="27"/>
      <c r="I24" s="27"/>
      <c r="J24" s="27"/>
      <c r="K24" s="34"/>
      <c r="L24" s="24"/>
      <c r="M24" s="20"/>
      <c r="N24" s="20"/>
      <c r="O24" s="20"/>
    </row>
    <row r="25" spans="1:15" ht="15" customHeight="1" x14ac:dyDescent="0.25">
      <c r="A25" s="49" t="s">
        <v>103</v>
      </c>
      <c r="B25" s="50"/>
      <c r="C25" s="50"/>
      <c r="D25" s="50"/>
      <c r="E25" s="50"/>
      <c r="F25" s="50"/>
      <c r="G25" s="50"/>
      <c r="H25" s="50"/>
      <c r="I25" s="50"/>
      <c r="J25" s="50"/>
      <c r="K25" s="51"/>
      <c r="L25" s="24"/>
      <c r="M25" s="20"/>
      <c r="N25" s="20"/>
      <c r="O25" s="20"/>
    </row>
    <row r="26" spans="1:15" x14ac:dyDescent="0.25">
      <c r="A26" s="49"/>
      <c r="B26" s="50"/>
      <c r="C26" s="50"/>
      <c r="D26" s="50"/>
      <c r="E26" s="50"/>
      <c r="F26" s="50"/>
      <c r="G26" s="50"/>
      <c r="H26" s="50"/>
      <c r="I26" s="50"/>
      <c r="J26" s="50"/>
      <c r="K26" s="51"/>
      <c r="L26" s="24"/>
      <c r="M26" s="20"/>
      <c r="N26" s="20"/>
      <c r="O26" s="20"/>
    </row>
    <row r="27" spans="1:15" x14ac:dyDescent="0.25">
      <c r="A27" s="49"/>
      <c r="B27" s="50"/>
      <c r="C27" s="50"/>
      <c r="D27" s="50"/>
      <c r="E27" s="50"/>
      <c r="F27" s="50"/>
      <c r="G27" s="50"/>
      <c r="H27" s="50"/>
      <c r="I27" s="50"/>
      <c r="J27" s="50"/>
      <c r="K27" s="51"/>
      <c r="L27" s="24"/>
      <c r="M27" s="20"/>
      <c r="N27" s="20"/>
      <c r="O27" s="20"/>
    </row>
    <row r="28" spans="1:15" x14ac:dyDescent="0.25">
      <c r="A28" s="49"/>
      <c r="B28" s="50"/>
      <c r="C28" s="50"/>
      <c r="D28" s="50"/>
      <c r="E28" s="50"/>
      <c r="F28" s="50"/>
      <c r="G28" s="50"/>
      <c r="H28" s="50"/>
      <c r="I28" s="50"/>
      <c r="J28" s="50"/>
      <c r="K28" s="51"/>
      <c r="L28" s="24"/>
      <c r="M28" s="20"/>
      <c r="N28" s="20"/>
      <c r="O28" s="20"/>
    </row>
    <row r="29" spans="1:15" ht="15.75" customHeight="1" thickBot="1" x14ac:dyDescent="0.3">
      <c r="A29" s="52"/>
      <c r="B29" s="53"/>
      <c r="C29" s="53"/>
      <c r="D29" s="53"/>
      <c r="E29" s="53"/>
      <c r="F29" s="53"/>
      <c r="G29" s="53"/>
      <c r="H29" s="53"/>
      <c r="I29" s="53"/>
      <c r="J29" s="53"/>
      <c r="K29" s="54"/>
      <c r="L29" s="24"/>
      <c r="M29" s="20"/>
      <c r="N29" s="20"/>
      <c r="O29" s="20"/>
    </row>
    <row r="30" spans="1:15" x14ac:dyDescent="0.25">
      <c r="A30" s="25"/>
      <c r="B30" s="25"/>
      <c r="C30" s="25"/>
      <c r="D30" s="25"/>
      <c r="E30" s="25"/>
      <c r="F30" s="25"/>
      <c r="G30" s="25"/>
      <c r="H30" s="25"/>
      <c r="I30" s="25"/>
      <c r="J30" s="25"/>
      <c r="K30" s="25"/>
      <c r="L30" s="20"/>
      <c r="M30" s="20"/>
      <c r="N30" s="20"/>
      <c r="O30" s="20"/>
    </row>
    <row r="31" spans="1:15" x14ac:dyDescent="0.25">
      <c r="A31" s="20"/>
      <c r="B31" s="20"/>
      <c r="C31" s="20"/>
      <c r="D31" s="20"/>
      <c r="E31" s="20"/>
      <c r="F31" s="20"/>
      <c r="G31" s="20"/>
      <c r="H31" s="20"/>
      <c r="I31" s="20"/>
      <c r="J31" s="20"/>
      <c r="K31" s="20"/>
      <c r="L31" s="20"/>
      <c r="M31" s="20"/>
      <c r="N31" s="20"/>
      <c r="O31" s="20"/>
    </row>
    <row r="32" spans="1:15" x14ac:dyDescent="0.25">
      <c r="A32" s="20"/>
      <c r="B32" s="20"/>
      <c r="C32" s="20"/>
      <c r="D32" s="20"/>
      <c r="E32" s="20"/>
      <c r="F32" s="20"/>
      <c r="G32" s="20"/>
      <c r="H32" s="20"/>
      <c r="I32" s="20"/>
      <c r="J32" s="20"/>
      <c r="K32" s="20"/>
      <c r="L32" s="20"/>
      <c r="M32" s="20"/>
      <c r="N32" s="20"/>
      <c r="O32" s="20"/>
    </row>
    <row r="33" spans="1:15" x14ac:dyDescent="0.25">
      <c r="A33" s="20"/>
      <c r="B33" s="20"/>
      <c r="C33" s="20"/>
      <c r="D33" s="20"/>
      <c r="E33" s="20"/>
      <c r="F33" s="20"/>
      <c r="G33" s="20"/>
      <c r="H33" s="20"/>
      <c r="I33" s="20"/>
      <c r="J33" s="20"/>
      <c r="K33" s="20"/>
      <c r="L33" s="20"/>
      <c r="M33" s="20"/>
      <c r="N33" s="20"/>
      <c r="O33" s="20"/>
    </row>
    <row r="34" spans="1:15" x14ac:dyDescent="0.25">
      <c r="A34" s="20"/>
      <c r="B34" s="20"/>
      <c r="C34" s="20"/>
      <c r="D34" s="20"/>
      <c r="E34" s="20"/>
      <c r="F34" s="20"/>
      <c r="G34" s="20"/>
      <c r="H34" s="20"/>
      <c r="I34" s="20"/>
      <c r="J34" s="20"/>
      <c r="K34" s="20"/>
      <c r="L34" s="20"/>
      <c r="M34" s="20"/>
      <c r="N34" s="20"/>
      <c r="O34" s="20"/>
    </row>
    <row r="35" spans="1:15" x14ac:dyDescent="0.25">
      <c r="A35" s="20"/>
      <c r="B35" s="20"/>
      <c r="C35" s="20"/>
      <c r="D35" s="20"/>
      <c r="E35" s="20"/>
      <c r="F35" s="20"/>
      <c r="G35" s="20"/>
      <c r="H35" s="20"/>
      <c r="I35" s="20"/>
      <c r="J35" s="20"/>
      <c r="K35" s="20"/>
      <c r="L35" s="20"/>
      <c r="M35" s="20"/>
      <c r="N35" s="20"/>
      <c r="O35" s="20"/>
    </row>
    <row r="36" spans="1:15" x14ac:dyDescent="0.25">
      <c r="A36" s="20"/>
      <c r="B36" s="20"/>
      <c r="C36" s="20"/>
      <c r="D36" s="20"/>
      <c r="E36" s="20"/>
      <c r="F36" s="20"/>
      <c r="G36" s="20"/>
      <c r="H36" s="20"/>
      <c r="I36" s="20"/>
      <c r="J36" s="20"/>
      <c r="K36" s="20"/>
      <c r="L36" s="20"/>
      <c r="M36" s="20"/>
      <c r="N36" s="20"/>
      <c r="O36" s="20"/>
    </row>
    <row r="37" spans="1:15" x14ac:dyDescent="0.25">
      <c r="A37" s="20"/>
      <c r="B37" s="20"/>
      <c r="C37" s="20"/>
      <c r="D37" s="20"/>
      <c r="E37" s="20"/>
      <c r="F37" s="20"/>
      <c r="G37" s="20"/>
      <c r="H37" s="20"/>
      <c r="I37" s="20"/>
      <c r="J37" s="20"/>
      <c r="K37" s="20"/>
      <c r="L37" s="20"/>
      <c r="M37" s="20"/>
      <c r="N37" s="20"/>
      <c r="O37" s="20"/>
    </row>
    <row r="38" spans="1:15" x14ac:dyDescent="0.25">
      <c r="A38" s="20"/>
      <c r="B38" s="20"/>
      <c r="C38" s="20"/>
      <c r="D38" s="20"/>
      <c r="E38" s="20"/>
      <c r="F38" s="20"/>
      <c r="G38" s="20"/>
      <c r="H38" s="20"/>
      <c r="I38" s="20"/>
      <c r="J38" s="20"/>
      <c r="K38" s="20"/>
      <c r="L38" s="20"/>
      <c r="M38" s="20"/>
      <c r="N38" s="20"/>
      <c r="O38" s="20"/>
    </row>
    <row r="39" spans="1:15" x14ac:dyDescent="0.25">
      <c r="A39" s="20"/>
      <c r="B39" s="20"/>
      <c r="C39" s="20"/>
      <c r="D39" s="20"/>
      <c r="E39" s="20"/>
      <c r="F39" s="20"/>
      <c r="G39" s="20"/>
      <c r="H39" s="20"/>
      <c r="I39" s="20"/>
      <c r="J39" s="20"/>
      <c r="K39" s="20"/>
      <c r="L39" s="20"/>
      <c r="M39" s="20"/>
      <c r="N39" s="20"/>
      <c r="O39" s="20"/>
    </row>
    <row r="40" spans="1:15" x14ac:dyDescent="0.25">
      <c r="A40" s="20"/>
      <c r="B40" s="20"/>
      <c r="C40" s="20"/>
      <c r="D40" s="20"/>
      <c r="E40" s="20"/>
      <c r="F40" s="20"/>
      <c r="G40" s="20"/>
      <c r="H40" s="20"/>
      <c r="I40" s="20"/>
      <c r="J40" s="20"/>
      <c r="K40" s="20"/>
      <c r="L40" s="20"/>
      <c r="M40" s="20"/>
      <c r="N40" s="20"/>
      <c r="O40" s="20"/>
    </row>
    <row r="41" spans="1:15" x14ac:dyDescent="0.25">
      <c r="A41" s="20"/>
      <c r="B41" s="20"/>
      <c r="C41" s="20"/>
      <c r="D41" s="20"/>
      <c r="E41" s="20"/>
      <c r="F41" s="20"/>
      <c r="G41" s="20"/>
      <c r="H41" s="20"/>
      <c r="I41" s="20"/>
      <c r="J41" s="20"/>
      <c r="K41" s="20"/>
      <c r="L41" s="20"/>
      <c r="M41" s="20"/>
      <c r="N41" s="20"/>
      <c r="O41" s="20"/>
    </row>
  </sheetData>
  <protectedRanges>
    <protectedRange sqref="E11:F11" name="Rango3"/>
    <protectedRange sqref="E6:F6" name="Rango2"/>
    <protectedRange sqref="E4:F4" name="Rango1"/>
  </protectedRanges>
  <mergeCells count="5">
    <mergeCell ref="G4:K4"/>
    <mergeCell ref="G6:K6"/>
    <mergeCell ref="G8:K9"/>
    <mergeCell ref="G11:K11"/>
    <mergeCell ref="A25:K29"/>
  </mergeCells>
  <dataValidations count="1">
    <dataValidation type="whole" allowBlank="1" showInputMessage="1" showErrorMessage="1" sqref="E4:F5">
      <formula1>3000000</formula1>
      <formula2>200000000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'Creditos cuota Fija'!$M$2:$M$7</xm:f>
          </x14:formula1>
          <xm:sqref>E6:F7</xm:sqref>
        </x14:dataValidation>
        <x14:dataValidation type="list" allowBlank="1" showInputMessage="1" showErrorMessage="1">
          <x14:formula1>
            <xm:f>'Creditos cuota Fija'!$N$2:$N$3</xm:f>
          </x14:formula1>
          <xm:sqref>E11:F11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9"/>
  <sheetViews>
    <sheetView showGridLines="0" workbookViewId="0">
      <selection activeCell="B7" sqref="B7"/>
    </sheetView>
  </sheetViews>
  <sheetFormatPr baseColWidth="10" defaultRowHeight="15" x14ac:dyDescent="0.25"/>
  <cols>
    <col min="2" max="2" width="12.5703125" bestFit="1" customWidth="1"/>
    <col min="3" max="3" width="15.5703125" bestFit="1" customWidth="1"/>
    <col min="4" max="4" width="12.28515625" bestFit="1" customWidth="1"/>
    <col min="5" max="5" width="13.28515625" bestFit="1" customWidth="1"/>
    <col min="6" max="6" width="12.5703125" bestFit="1" customWidth="1"/>
    <col min="8" max="8" width="1.28515625" style="14" customWidth="1"/>
    <col min="9" max="9" width="12.5703125" bestFit="1" customWidth="1"/>
    <col min="10" max="10" width="13.28515625" bestFit="1" customWidth="1"/>
    <col min="11" max="11" width="12.28515625" bestFit="1" customWidth="1"/>
    <col min="12" max="12" width="14.140625" bestFit="1" customWidth="1"/>
    <col min="14" max="14" width="13.140625" bestFit="1" customWidth="1"/>
    <col min="15" max="15" width="11.5703125" bestFit="1" customWidth="1"/>
    <col min="16" max="16" width="13" bestFit="1" customWidth="1"/>
  </cols>
  <sheetData>
    <row r="1" spans="1:22" x14ac:dyDescent="0.25">
      <c r="M1" t="s">
        <v>92</v>
      </c>
      <c r="N1" t="s">
        <v>96</v>
      </c>
    </row>
    <row r="2" spans="1:22" x14ac:dyDescent="0.25">
      <c r="A2" s="12" t="s">
        <v>0</v>
      </c>
      <c r="J2" s="5"/>
      <c r="K2" s="5"/>
      <c r="M2">
        <v>12</v>
      </c>
      <c r="N2" t="s">
        <v>98</v>
      </c>
    </row>
    <row r="3" spans="1:22" x14ac:dyDescent="0.25">
      <c r="B3" s="3"/>
      <c r="D3" s="3"/>
      <c r="E3" s="3"/>
      <c r="J3" s="5"/>
      <c r="M3">
        <v>24</v>
      </c>
      <c r="N3" t="s">
        <v>97</v>
      </c>
    </row>
    <row r="4" spans="1:22" x14ac:dyDescent="0.25">
      <c r="A4" t="s">
        <v>78</v>
      </c>
      <c r="B4" s="3">
        <f>+'Tapa VTU Vehículo '!E4</f>
        <v>50000000</v>
      </c>
      <c r="G4" s="1" t="s">
        <v>85</v>
      </c>
      <c r="I4" s="2">
        <f>+IF(D6=12,IRR($C$12:$C$24),IF(D6=24,IRR($C$12:$C$36),IF(D6=36,IRR($C$12:$C$48),IF(D6=48,IRR($C$12:$C$60),IF(D6=60,IRR($C$12:$C$72),IF(D6=72,IRR($C$12:$C$84),"NA"))))))</f>
        <v>8.899999999999908E-3</v>
      </c>
      <c r="J4" s="5"/>
      <c r="M4">
        <v>36</v>
      </c>
      <c r="O4" s="3"/>
      <c r="P4" s="4"/>
      <c r="R4" s="2"/>
      <c r="U4" s="3"/>
    </row>
    <row r="5" spans="1:22" x14ac:dyDescent="0.25">
      <c r="A5" t="s">
        <v>79</v>
      </c>
      <c r="B5" s="5">
        <f>+'Tapa VTU Vehículo '!E6</f>
        <v>72</v>
      </c>
      <c r="C5" s="19">
        <f>+B5/12</f>
        <v>6</v>
      </c>
      <c r="G5" s="12" t="s">
        <v>86</v>
      </c>
      <c r="H5" s="16"/>
      <c r="I5" s="13">
        <f>+(1+I4)^(12)-1</f>
        <v>0.11218610360941228</v>
      </c>
      <c r="J5" s="5"/>
      <c r="M5">
        <v>48</v>
      </c>
      <c r="O5" s="5"/>
    </row>
    <row r="6" spans="1:22" x14ac:dyDescent="0.25">
      <c r="A6" t="s">
        <v>81</v>
      </c>
      <c r="B6" s="2">
        <f>+((B7+1)^12)-1</f>
        <v>0.11218610360941228</v>
      </c>
      <c r="D6">
        <f>+'Tapa VTU Vehículo '!E6</f>
        <v>72</v>
      </c>
      <c r="G6" s="1" t="s">
        <v>85</v>
      </c>
      <c r="H6" s="15"/>
      <c r="I6" s="11">
        <f>+IF(D6=12,IRR($I$12:$I$24),IF(D6=24,IRR($I$12:$I$36),IF(D6=36,IRR($I$12:$I$48),IF(D6=48,IRR($I$12:$I$60),IF(D6=60,IRR($I$12:$I$72),IF(D6=72,IRR($I$12:$I$84),"NA"))))))</f>
        <v>1.0499999999999954E-2</v>
      </c>
      <c r="J6" s="2"/>
      <c r="K6" s="2"/>
      <c r="M6">
        <v>60</v>
      </c>
      <c r="O6" s="5"/>
    </row>
    <row r="7" spans="1:22" x14ac:dyDescent="0.25">
      <c r="A7" t="s">
        <v>80</v>
      </c>
      <c r="B7" s="4">
        <v>8.8999999999999999E-3</v>
      </c>
      <c r="G7" s="12" t="s">
        <v>86</v>
      </c>
      <c r="H7" s="16"/>
      <c r="I7" s="13">
        <f>+(1+I6)^(12)-1</f>
        <v>0.1335372965869035</v>
      </c>
      <c r="J7" s="5"/>
      <c r="M7">
        <v>72</v>
      </c>
      <c r="O7" s="5"/>
    </row>
    <row r="8" spans="1:22" x14ac:dyDescent="0.25">
      <c r="A8" t="s">
        <v>1</v>
      </c>
      <c r="B8">
        <f>+IF('Tapa VTU Vehículo '!E11="Si",1600,0)</f>
        <v>1600</v>
      </c>
      <c r="C8" t="s">
        <v>82</v>
      </c>
      <c r="O8" s="5"/>
    </row>
    <row r="9" spans="1:22" x14ac:dyDescent="0.25">
      <c r="B9" s="4"/>
      <c r="O9" s="5"/>
    </row>
    <row r="10" spans="1:22" x14ac:dyDescent="0.25">
      <c r="C10" s="9" t="s">
        <v>2</v>
      </c>
      <c r="D10" s="9" t="s">
        <v>3</v>
      </c>
      <c r="E10" s="9" t="s">
        <v>4</v>
      </c>
      <c r="F10" s="9" t="s">
        <v>5</v>
      </c>
      <c r="G10" s="9" t="s">
        <v>83</v>
      </c>
      <c r="H10" s="17"/>
      <c r="I10" s="9" t="s">
        <v>84</v>
      </c>
    </row>
    <row r="11" spans="1:22" x14ac:dyDescent="0.25">
      <c r="B11" s="6"/>
      <c r="F11" s="5"/>
      <c r="O11" s="6"/>
      <c r="S11" s="5"/>
    </row>
    <row r="12" spans="1:22" x14ac:dyDescent="0.25">
      <c r="B12" s="8">
        <v>0</v>
      </c>
      <c r="C12" s="7">
        <f>I12</f>
        <v>50000000</v>
      </c>
      <c r="E12" s="3">
        <f>-I12</f>
        <v>-50000000</v>
      </c>
      <c r="F12" s="5">
        <f>+B4</f>
        <v>50000000</v>
      </c>
      <c r="G12" s="3"/>
      <c r="H12" s="18"/>
      <c r="I12" s="3">
        <f>+F12</f>
        <v>50000000</v>
      </c>
      <c r="L12" s="5"/>
      <c r="N12" s="5"/>
      <c r="O12" s="6"/>
      <c r="P12" s="7"/>
      <c r="Q12" s="3"/>
      <c r="R12" s="5"/>
      <c r="S12" s="5"/>
      <c r="T12" s="3"/>
      <c r="U12" s="3"/>
      <c r="V12" s="5"/>
    </row>
    <row r="13" spans="1:22" x14ac:dyDescent="0.25">
      <c r="B13" s="6" t="s">
        <v>6</v>
      </c>
      <c r="C13" s="7">
        <f>+PMT(B7,B5,B4)</f>
        <v>-943529.09682747803</v>
      </c>
      <c r="D13" s="3">
        <f t="shared" ref="D13:D44" si="0">+F12*$B$7</f>
        <v>445000</v>
      </c>
      <c r="E13" s="5">
        <f t="shared" ref="E13:E76" si="1">+-C13-D13</f>
        <v>498529.09682747803</v>
      </c>
      <c r="F13" s="5">
        <f t="shared" ref="F13:F76" si="2">+F12-E13</f>
        <v>49501470.903172523</v>
      </c>
      <c r="G13" s="3">
        <f>+-F12/1000000*$B$8</f>
        <v>-80000</v>
      </c>
      <c r="H13" s="18"/>
      <c r="I13" s="10">
        <f t="shared" ref="I13:I76" si="3">+C13+G13</f>
        <v>-1023529.096827478</v>
      </c>
      <c r="L13" s="3"/>
      <c r="N13" s="3"/>
      <c r="O13" s="6"/>
      <c r="P13" s="7"/>
      <c r="Q13" s="3"/>
      <c r="R13" s="5"/>
      <c r="S13" s="5"/>
      <c r="T13" s="3"/>
      <c r="U13" s="3"/>
      <c r="V13" s="5"/>
    </row>
    <row r="14" spans="1:22" x14ac:dyDescent="0.25">
      <c r="B14" s="6" t="s">
        <v>7</v>
      </c>
      <c r="C14" s="7">
        <f t="shared" ref="C14:C77" si="4">+C13</f>
        <v>-943529.09682747803</v>
      </c>
      <c r="D14" s="3">
        <f t="shared" si="0"/>
        <v>440563.09103823546</v>
      </c>
      <c r="E14" s="5">
        <f t="shared" si="1"/>
        <v>502966.00578924257</v>
      </c>
      <c r="F14" s="5">
        <f t="shared" si="2"/>
        <v>48998504.89738328</v>
      </c>
      <c r="G14" s="3">
        <f t="shared" ref="G14:G44" si="5">+-F13/1000000*$B$8</f>
        <v>-79202.353445076034</v>
      </c>
      <c r="H14" s="18"/>
      <c r="I14" s="10">
        <f t="shared" si="3"/>
        <v>-1022731.4502725541</v>
      </c>
      <c r="N14" s="3"/>
      <c r="O14" s="6"/>
      <c r="P14" s="7"/>
      <c r="Q14" s="3"/>
      <c r="R14" s="5"/>
      <c r="S14" s="5"/>
      <c r="T14" s="3"/>
      <c r="U14" s="3"/>
      <c r="V14" s="5"/>
    </row>
    <row r="15" spans="1:22" x14ac:dyDescent="0.25">
      <c r="B15" s="6" t="s">
        <v>8</v>
      </c>
      <c r="C15" s="7">
        <f t="shared" si="4"/>
        <v>-943529.09682747803</v>
      </c>
      <c r="D15" s="3">
        <f t="shared" si="0"/>
        <v>436086.69358671119</v>
      </c>
      <c r="E15" s="5">
        <f t="shared" si="1"/>
        <v>507442.40324076684</v>
      </c>
      <c r="F15" s="5">
        <f t="shared" si="2"/>
        <v>48491062.49414251</v>
      </c>
      <c r="G15" s="3">
        <f t="shared" si="5"/>
        <v>-78397.607835813251</v>
      </c>
      <c r="H15" s="18"/>
      <c r="I15" s="10">
        <f t="shared" si="3"/>
        <v>-1021926.7046632913</v>
      </c>
      <c r="N15" s="3"/>
      <c r="O15" s="6"/>
      <c r="P15" s="7"/>
      <c r="Q15" s="3"/>
      <c r="R15" s="5"/>
      <c r="S15" s="5"/>
      <c r="T15" s="3"/>
      <c r="U15" s="3"/>
      <c r="V15" s="5"/>
    </row>
    <row r="16" spans="1:22" x14ac:dyDescent="0.25">
      <c r="B16" s="6" t="s">
        <v>9</v>
      </c>
      <c r="C16" s="7">
        <f t="shared" si="4"/>
        <v>-943529.09682747803</v>
      </c>
      <c r="D16" s="3">
        <f t="shared" si="0"/>
        <v>431570.45619786833</v>
      </c>
      <c r="E16" s="5">
        <f t="shared" si="1"/>
        <v>511958.6406296097</v>
      </c>
      <c r="F16" s="5">
        <f t="shared" si="2"/>
        <v>47979103.853512898</v>
      </c>
      <c r="G16" s="3">
        <f t="shared" si="5"/>
        <v>-77585.699990628025</v>
      </c>
      <c r="H16" s="18"/>
      <c r="I16" s="10">
        <f t="shared" si="3"/>
        <v>-1021114.7968181061</v>
      </c>
      <c r="O16" s="6"/>
      <c r="P16" s="7"/>
      <c r="Q16" s="3"/>
      <c r="R16" s="5"/>
      <c r="S16" s="5"/>
      <c r="T16" s="3"/>
      <c r="U16" s="3"/>
      <c r="V16" s="5"/>
    </row>
    <row r="17" spans="2:22" x14ac:dyDescent="0.25">
      <c r="B17" s="6" t="s">
        <v>10</v>
      </c>
      <c r="C17" s="7">
        <f t="shared" si="4"/>
        <v>-943529.09682747803</v>
      </c>
      <c r="D17" s="3">
        <f t="shared" si="0"/>
        <v>427014.0242962648</v>
      </c>
      <c r="E17" s="5">
        <f t="shared" si="1"/>
        <v>516515.07253121323</v>
      </c>
      <c r="F17" s="5">
        <f t="shared" si="2"/>
        <v>47462588.780981682</v>
      </c>
      <c r="G17" s="3">
        <f t="shared" si="5"/>
        <v>-76766.566165620636</v>
      </c>
      <c r="H17" s="18"/>
      <c r="I17" s="10">
        <f t="shared" si="3"/>
        <v>-1020295.6629930986</v>
      </c>
      <c r="O17" s="6"/>
      <c r="P17" s="7"/>
      <c r="Q17" s="3"/>
      <c r="R17" s="5"/>
      <c r="S17" s="5"/>
      <c r="T17" s="3"/>
      <c r="U17" s="3"/>
      <c r="V17" s="5"/>
    </row>
    <row r="18" spans="2:22" x14ac:dyDescent="0.25">
      <c r="B18" s="6" t="s">
        <v>11</v>
      </c>
      <c r="C18" s="7">
        <f t="shared" si="4"/>
        <v>-943529.09682747803</v>
      </c>
      <c r="D18" s="3">
        <f t="shared" si="0"/>
        <v>422417.04015073698</v>
      </c>
      <c r="E18" s="5">
        <f t="shared" si="1"/>
        <v>521112.05667674105</v>
      </c>
      <c r="F18" s="5">
        <f t="shared" si="2"/>
        <v>46941476.724304944</v>
      </c>
      <c r="G18" s="3">
        <f t="shared" si="5"/>
        <v>-75940.142049570699</v>
      </c>
      <c r="H18" s="18"/>
      <c r="I18" s="10">
        <f t="shared" si="3"/>
        <v>-1019469.2388770487</v>
      </c>
      <c r="J18" s="5"/>
      <c r="O18" s="6"/>
      <c r="P18" s="7"/>
      <c r="Q18" s="3"/>
      <c r="R18" s="5"/>
      <c r="S18" s="5"/>
      <c r="T18" s="3"/>
      <c r="U18" s="3"/>
      <c r="V18" s="5"/>
    </row>
    <row r="19" spans="2:22" x14ac:dyDescent="0.25">
      <c r="B19" s="6" t="s">
        <v>12</v>
      </c>
      <c r="C19" s="7">
        <f t="shared" si="4"/>
        <v>-943529.09682747803</v>
      </c>
      <c r="D19" s="3">
        <f t="shared" si="0"/>
        <v>417779.142846314</v>
      </c>
      <c r="E19" s="5">
        <f t="shared" si="1"/>
        <v>525749.95398116403</v>
      </c>
      <c r="F19" s="5">
        <f t="shared" si="2"/>
        <v>46415726.770323783</v>
      </c>
      <c r="G19" s="3">
        <f t="shared" si="5"/>
        <v>-75106.362758887903</v>
      </c>
      <c r="H19" s="18"/>
      <c r="I19" s="10">
        <f t="shared" si="3"/>
        <v>-1018635.459586366</v>
      </c>
      <c r="J19" s="5"/>
      <c r="O19" s="6"/>
      <c r="P19" s="7"/>
      <c r="Q19" s="3"/>
      <c r="R19" s="5"/>
      <c r="S19" s="5"/>
      <c r="T19" s="3"/>
      <c r="U19" s="3"/>
      <c r="V19" s="5"/>
    </row>
    <row r="20" spans="2:22" x14ac:dyDescent="0.25">
      <c r="B20" s="6" t="s">
        <v>13</v>
      </c>
      <c r="C20" s="7">
        <f t="shared" si="4"/>
        <v>-943529.09682747803</v>
      </c>
      <c r="D20" s="3">
        <f t="shared" si="0"/>
        <v>413099.96825588169</v>
      </c>
      <c r="E20" s="5">
        <f t="shared" si="1"/>
        <v>530429.12857159635</v>
      </c>
      <c r="F20" s="5">
        <f t="shared" si="2"/>
        <v>45885297.641752183</v>
      </c>
      <c r="G20" s="3">
        <f t="shared" si="5"/>
        <v>-74265.162832518065</v>
      </c>
      <c r="H20" s="18"/>
      <c r="I20" s="10">
        <f t="shared" si="3"/>
        <v>-1017794.2596599961</v>
      </c>
      <c r="J20" s="5"/>
      <c r="O20" s="6"/>
      <c r="P20" s="7"/>
      <c r="Q20" s="3"/>
      <c r="R20" s="5"/>
      <c r="S20" s="5"/>
      <c r="T20" s="3"/>
      <c r="U20" s="3"/>
      <c r="V20" s="5"/>
    </row>
    <row r="21" spans="2:22" x14ac:dyDescent="0.25">
      <c r="B21" s="6" t="s">
        <v>14</v>
      </c>
      <c r="C21" s="7">
        <f t="shared" si="4"/>
        <v>-943529.09682747803</v>
      </c>
      <c r="D21" s="3">
        <f t="shared" si="0"/>
        <v>408379.14901159442</v>
      </c>
      <c r="E21" s="5">
        <f t="shared" si="1"/>
        <v>535149.94781588367</v>
      </c>
      <c r="F21" s="5">
        <f t="shared" si="2"/>
        <v>45350147.693936303</v>
      </c>
      <c r="G21" s="3">
        <f t="shared" si="5"/>
        <v>-73416.476226803497</v>
      </c>
      <c r="H21" s="18"/>
      <c r="I21" s="10">
        <f t="shared" si="3"/>
        <v>-1016945.5730542815</v>
      </c>
      <c r="J21" s="6" t="s">
        <v>88</v>
      </c>
      <c r="P21" s="7"/>
      <c r="Q21" s="3"/>
      <c r="R21" s="5"/>
      <c r="S21" s="5"/>
      <c r="T21" s="3"/>
      <c r="U21" s="3"/>
      <c r="V21" s="5"/>
    </row>
    <row r="22" spans="2:22" x14ac:dyDescent="0.25">
      <c r="B22" s="6" t="s">
        <v>15</v>
      </c>
      <c r="C22" s="7">
        <f>+C21</f>
        <v>-943529.09682747803</v>
      </c>
      <c r="D22" s="3">
        <f t="shared" si="0"/>
        <v>403616.31447603309</v>
      </c>
      <c r="E22" s="5">
        <f t="shared" si="1"/>
        <v>539912.78235144494</v>
      </c>
      <c r="F22" s="5">
        <f t="shared" si="2"/>
        <v>44810234.911584862</v>
      </c>
      <c r="G22" s="3">
        <f t="shared" si="5"/>
        <v>-72560.236310298074</v>
      </c>
      <c r="H22" s="18"/>
      <c r="I22" s="10">
        <f>+C22+G22</f>
        <v>-1016089.3331377761</v>
      </c>
      <c r="J22" s="5"/>
      <c r="O22" s="6"/>
      <c r="P22" s="7"/>
      <c r="Q22" s="3"/>
      <c r="R22" s="5"/>
      <c r="S22" s="5"/>
      <c r="T22" s="3"/>
      <c r="U22" s="3"/>
      <c r="V22" s="5"/>
    </row>
    <row r="23" spans="2:22" x14ac:dyDescent="0.25">
      <c r="B23" s="6" t="s">
        <v>16</v>
      </c>
      <c r="C23" s="7">
        <f t="shared" si="4"/>
        <v>-943529.09682747803</v>
      </c>
      <c r="D23" s="3">
        <f t="shared" si="0"/>
        <v>398811.09071310528</v>
      </c>
      <c r="E23" s="5">
        <f t="shared" si="1"/>
        <v>544718.00611437275</v>
      </c>
      <c r="F23" s="5">
        <f t="shared" si="2"/>
        <v>44265516.90547049</v>
      </c>
      <c r="G23" s="3">
        <f t="shared" si="5"/>
        <v>-71696.375858535786</v>
      </c>
      <c r="H23" s="18"/>
      <c r="I23" s="10">
        <f t="shared" si="3"/>
        <v>-1015225.4726860138</v>
      </c>
      <c r="J23" s="5"/>
      <c r="O23" s="6" t="s">
        <v>87</v>
      </c>
      <c r="P23" s="7"/>
      <c r="Q23" s="3"/>
      <c r="R23" s="5"/>
      <c r="S23" s="5"/>
      <c r="T23" s="3"/>
      <c r="U23" s="3"/>
      <c r="V23" s="5"/>
    </row>
    <row r="24" spans="2:22" x14ac:dyDescent="0.25">
      <c r="B24" s="6" t="s">
        <v>17</v>
      </c>
      <c r="C24" s="7">
        <f t="shared" si="4"/>
        <v>-943529.09682747803</v>
      </c>
      <c r="D24" s="3">
        <f t="shared" si="0"/>
        <v>393963.10045868735</v>
      </c>
      <c r="E24" s="5">
        <f t="shared" si="1"/>
        <v>549565.99636879074</v>
      </c>
      <c r="F24" s="5">
        <f t="shared" si="2"/>
        <v>43715950.909101702</v>
      </c>
      <c r="G24" s="3">
        <f t="shared" si="5"/>
        <v>-70824.827048752792</v>
      </c>
      <c r="H24" s="18"/>
      <c r="I24" s="10">
        <f t="shared" si="3"/>
        <v>-1014353.9238762308</v>
      </c>
      <c r="J24" s="5">
        <f>+AVERAGE(F12:F23)</f>
        <v>47175094.298047118</v>
      </c>
      <c r="K24" s="5">
        <f>+SUM(I13:I24)</f>
        <v>-12228110.972452242</v>
      </c>
      <c r="L24" s="5">
        <f>+SUM(D13:D24)</f>
        <v>5038300.0710314326</v>
      </c>
      <c r="M24" s="5">
        <f>+-SUM(G13:G24)</f>
        <v>905761.81052250473</v>
      </c>
      <c r="N24" s="5">
        <f>+SUM(E13:E24)</f>
        <v>6284049.0908983042</v>
      </c>
      <c r="O24" s="5">
        <f>+M24+L24</f>
        <v>5944061.8815539377</v>
      </c>
      <c r="P24" s="2">
        <f>+O24/J24</f>
        <v>0.12600000000000003</v>
      </c>
      <c r="Q24" s="2">
        <f>+P24/12</f>
        <v>1.0500000000000002E-2</v>
      </c>
      <c r="R24" s="13">
        <f>+(1+Q24)^(12)-1</f>
        <v>0.1335372965869035</v>
      </c>
      <c r="S24" s="5"/>
      <c r="T24" s="3"/>
      <c r="U24" s="3"/>
      <c r="V24" s="5"/>
    </row>
    <row r="25" spans="2:22" x14ac:dyDescent="0.25">
      <c r="B25" s="6" t="s">
        <v>18</v>
      </c>
      <c r="C25" s="7">
        <f t="shared" si="4"/>
        <v>-943529.09682747803</v>
      </c>
      <c r="D25" s="3">
        <f t="shared" si="0"/>
        <v>389071.96309100516</v>
      </c>
      <c r="E25" s="5">
        <f t="shared" si="1"/>
        <v>554457.13373647281</v>
      </c>
      <c r="F25" s="5">
        <f t="shared" si="2"/>
        <v>43161493.775365226</v>
      </c>
      <c r="G25" s="3">
        <f t="shared" si="5"/>
        <v>-69945.521454562724</v>
      </c>
      <c r="H25" s="18"/>
      <c r="I25" s="10">
        <f t="shared" si="3"/>
        <v>-1013474.6182820408</v>
      </c>
      <c r="J25" s="5"/>
      <c r="O25" s="6"/>
      <c r="P25" s="7"/>
      <c r="Q25" s="3"/>
      <c r="R25" s="5"/>
      <c r="S25" s="5"/>
      <c r="T25" s="3"/>
      <c r="U25" s="3"/>
      <c r="V25" s="5"/>
    </row>
    <row r="26" spans="2:22" x14ac:dyDescent="0.25">
      <c r="B26" s="6" t="s">
        <v>19</v>
      </c>
      <c r="C26" s="7">
        <f t="shared" si="4"/>
        <v>-943529.09682747803</v>
      </c>
      <c r="D26" s="3">
        <f t="shared" si="0"/>
        <v>384137.29460075049</v>
      </c>
      <c r="E26" s="5">
        <f t="shared" si="1"/>
        <v>559391.8022267276</v>
      </c>
      <c r="F26" s="5">
        <f t="shared" si="2"/>
        <v>42602101.973138496</v>
      </c>
      <c r="G26" s="3">
        <f t="shared" si="5"/>
        <v>-69058.39004058436</v>
      </c>
      <c r="H26" s="18"/>
      <c r="I26" s="10">
        <f t="shared" si="3"/>
        <v>-1012587.4868680624</v>
      </c>
      <c r="J26" s="5"/>
      <c r="O26" s="6"/>
      <c r="P26" s="7"/>
      <c r="Q26" s="3"/>
      <c r="R26" s="5"/>
      <c r="S26" s="5"/>
      <c r="T26" s="3"/>
      <c r="U26" s="3"/>
      <c r="V26" s="5"/>
    </row>
    <row r="27" spans="2:22" x14ac:dyDescent="0.25">
      <c r="B27" s="6" t="s">
        <v>20</v>
      </c>
      <c r="C27" s="7">
        <f t="shared" si="4"/>
        <v>-943529.09682747803</v>
      </c>
      <c r="D27" s="3">
        <f t="shared" si="0"/>
        <v>379158.70756093261</v>
      </c>
      <c r="E27" s="5">
        <f t="shared" si="1"/>
        <v>564370.38926654542</v>
      </c>
      <c r="F27" s="5">
        <f t="shared" si="2"/>
        <v>42037731.583871953</v>
      </c>
      <c r="G27" s="3">
        <f t="shared" si="5"/>
        <v>-68163.363157021595</v>
      </c>
      <c r="H27" s="18"/>
      <c r="I27" s="10">
        <f t="shared" si="3"/>
        <v>-1011692.4599844996</v>
      </c>
      <c r="J27" s="5"/>
      <c r="O27" s="6"/>
      <c r="P27" s="7"/>
      <c r="Q27" s="3"/>
      <c r="R27" s="5"/>
      <c r="S27" s="5"/>
      <c r="T27" s="3"/>
      <c r="U27" s="3"/>
      <c r="V27" s="5"/>
    </row>
    <row r="28" spans="2:22" x14ac:dyDescent="0.25">
      <c r="B28" s="6" t="s">
        <v>21</v>
      </c>
      <c r="C28" s="7">
        <f t="shared" si="4"/>
        <v>-943529.09682747803</v>
      </c>
      <c r="D28" s="3">
        <f t="shared" si="0"/>
        <v>374135.81109646038</v>
      </c>
      <c r="E28" s="5">
        <f t="shared" si="1"/>
        <v>569393.28573101759</v>
      </c>
      <c r="F28" s="5">
        <f t="shared" si="2"/>
        <v>41468338.298140936</v>
      </c>
      <c r="G28" s="3">
        <f t="shared" si="5"/>
        <v>-67260.370534195128</v>
      </c>
      <c r="H28" s="18"/>
      <c r="I28" s="10">
        <f t="shared" si="3"/>
        <v>-1010789.4673616731</v>
      </c>
      <c r="J28" s="5"/>
      <c r="O28" s="6"/>
      <c r="P28" s="7"/>
      <c r="Q28" s="3"/>
      <c r="R28" s="5"/>
      <c r="S28" s="5"/>
      <c r="T28" s="3"/>
      <c r="U28" s="3"/>
      <c r="V28" s="5"/>
    </row>
    <row r="29" spans="2:22" x14ac:dyDescent="0.25">
      <c r="B29" s="6" t="s">
        <v>22</v>
      </c>
      <c r="C29" s="7">
        <f t="shared" si="4"/>
        <v>-943529.09682747803</v>
      </c>
      <c r="D29" s="3">
        <f t="shared" si="0"/>
        <v>369068.21085345431</v>
      </c>
      <c r="E29" s="5">
        <f t="shared" si="1"/>
        <v>574460.88597402372</v>
      </c>
      <c r="F29" s="5">
        <f t="shared" si="2"/>
        <v>40893877.412166908</v>
      </c>
      <c r="G29" s="3">
        <f t="shared" si="5"/>
        <v>-66349.341277025494</v>
      </c>
      <c r="H29" s="18"/>
      <c r="I29" s="10">
        <f t="shared" si="3"/>
        <v>-1009878.4381045036</v>
      </c>
      <c r="J29" s="5"/>
      <c r="O29" s="6"/>
      <c r="P29" s="7"/>
      <c r="Q29" s="3"/>
      <c r="R29" s="5"/>
      <c r="S29" s="5"/>
      <c r="T29" s="3"/>
      <c r="U29" s="3"/>
      <c r="V29" s="5"/>
    </row>
    <row r="30" spans="2:22" x14ac:dyDescent="0.25">
      <c r="B30" s="6" t="s">
        <v>23</v>
      </c>
      <c r="C30" s="7">
        <f t="shared" si="4"/>
        <v>-943529.09682747803</v>
      </c>
      <c r="D30" s="3">
        <f t="shared" si="0"/>
        <v>363955.50896828546</v>
      </c>
      <c r="E30" s="5">
        <f t="shared" si="1"/>
        <v>579573.58785919263</v>
      </c>
      <c r="F30" s="5">
        <f t="shared" si="2"/>
        <v>40314303.824307717</v>
      </c>
      <c r="G30" s="3">
        <f t="shared" si="5"/>
        <v>-65430.203859467052</v>
      </c>
      <c r="H30" s="18"/>
      <c r="I30" s="10">
        <f t="shared" si="3"/>
        <v>-1008959.3006869451</v>
      </c>
      <c r="J30" s="5"/>
      <c r="O30" s="6"/>
      <c r="P30" s="7"/>
      <c r="Q30" s="3"/>
      <c r="R30" s="5"/>
      <c r="S30" s="5"/>
      <c r="T30" s="3"/>
      <c r="U30" s="3"/>
      <c r="V30" s="5"/>
    </row>
    <row r="31" spans="2:22" x14ac:dyDescent="0.25">
      <c r="B31" s="6" t="s">
        <v>24</v>
      </c>
      <c r="C31" s="7">
        <f t="shared" si="4"/>
        <v>-943529.09682747803</v>
      </c>
      <c r="D31" s="3">
        <f t="shared" si="0"/>
        <v>358797.3040363387</v>
      </c>
      <c r="E31" s="5">
        <f t="shared" si="1"/>
        <v>584731.79279113933</v>
      </c>
      <c r="F31" s="5">
        <f t="shared" si="2"/>
        <v>39729572.031516582</v>
      </c>
      <c r="G31" s="3">
        <f t="shared" si="5"/>
        <v>-64502.88611889234</v>
      </c>
      <c r="H31" s="18"/>
      <c r="I31" s="10">
        <f t="shared" si="3"/>
        <v>-1008031.9829463704</v>
      </c>
      <c r="J31" s="5"/>
      <c r="O31" s="6"/>
      <c r="P31" s="7"/>
      <c r="Q31" s="3"/>
      <c r="R31" s="5"/>
      <c r="S31" s="5"/>
      <c r="T31" s="3"/>
      <c r="U31" s="3"/>
      <c r="V31" s="5"/>
    </row>
    <row r="32" spans="2:22" x14ac:dyDescent="0.25">
      <c r="B32" s="6" t="s">
        <v>25</v>
      </c>
      <c r="C32" s="7">
        <f t="shared" si="4"/>
        <v>-943529.09682747803</v>
      </c>
      <c r="D32" s="3">
        <f t="shared" si="0"/>
        <v>353593.19108049758</v>
      </c>
      <c r="E32" s="5">
        <f t="shared" si="1"/>
        <v>589935.90574698045</v>
      </c>
      <c r="F32" s="5">
        <f t="shared" si="2"/>
        <v>39139636.1257696</v>
      </c>
      <c r="G32" s="3">
        <f t="shared" si="5"/>
        <v>-63567.315250426531</v>
      </c>
      <c r="H32" s="18"/>
      <c r="I32" s="10">
        <f t="shared" si="3"/>
        <v>-1007096.4120779046</v>
      </c>
      <c r="J32" s="5"/>
      <c r="O32" s="6"/>
      <c r="P32" s="7"/>
      <c r="Q32" s="3"/>
      <c r="R32" s="5"/>
      <c r="S32" s="5"/>
      <c r="T32" s="3"/>
      <c r="U32" s="3"/>
      <c r="V32" s="5"/>
    </row>
    <row r="33" spans="2:22" x14ac:dyDescent="0.25">
      <c r="B33" s="6" t="s">
        <v>26</v>
      </c>
      <c r="C33" s="7">
        <f t="shared" si="4"/>
        <v>-943529.09682747803</v>
      </c>
      <c r="D33" s="3">
        <f t="shared" si="0"/>
        <v>348342.76151934941</v>
      </c>
      <c r="E33" s="5">
        <f t="shared" si="1"/>
        <v>595186.33530812862</v>
      </c>
      <c r="F33" s="5">
        <f t="shared" si="2"/>
        <v>38544449.790461473</v>
      </c>
      <c r="G33" s="3">
        <f t="shared" si="5"/>
        <v>-62623.417801231357</v>
      </c>
      <c r="H33" s="18"/>
      <c r="I33" s="10">
        <f t="shared" si="3"/>
        <v>-1006152.5146287094</v>
      </c>
      <c r="J33" s="5"/>
      <c r="O33" s="6"/>
      <c r="P33" s="7"/>
      <c r="Q33" s="3"/>
      <c r="R33" s="5"/>
      <c r="S33" s="5"/>
      <c r="T33" s="3"/>
      <c r="U33" s="3"/>
      <c r="V33" s="5"/>
    </row>
    <row r="34" spans="2:22" x14ac:dyDescent="0.25">
      <c r="B34" s="6" t="s">
        <v>27</v>
      </c>
      <c r="C34" s="7">
        <f t="shared" si="4"/>
        <v>-943529.09682747803</v>
      </c>
      <c r="D34" s="3">
        <f t="shared" si="0"/>
        <v>343045.60313510709</v>
      </c>
      <c r="E34" s="5">
        <f t="shared" si="1"/>
        <v>600483.49369237095</v>
      </c>
      <c r="F34" s="5">
        <f t="shared" si="2"/>
        <v>37943966.296769105</v>
      </c>
      <c r="G34" s="3">
        <f t="shared" si="5"/>
        <v>-61671.119664738355</v>
      </c>
      <c r="H34" s="18"/>
      <c r="I34" s="10">
        <f t="shared" si="3"/>
        <v>-1005200.2164922163</v>
      </c>
      <c r="J34" s="5"/>
      <c r="O34" s="6"/>
      <c r="P34" s="7"/>
      <c r="Q34" s="3"/>
      <c r="R34" s="5"/>
      <c r="S34" s="5"/>
      <c r="T34" s="3"/>
      <c r="U34" s="3"/>
      <c r="V34" s="5"/>
    </row>
    <row r="35" spans="2:22" x14ac:dyDescent="0.25">
      <c r="B35" s="6" t="s">
        <v>28</v>
      </c>
      <c r="C35" s="7">
        <f t="shared" si="4"/>
        <v>-943529.09682747803</v>
      </c>
      <c r="D35" s="3">
        <f t="shared" si="0"/>
        <v>337701.30004124501</v>
      </c>
      <c r="E35" s="5">
        <f t="shared" si="1"/>
        <v>605827.79678623308</v>
      </c>
      <c r="F35" s="5">
        <f t="shared" si="2"/>
        <v>37338138.499982871</v>
      </c>
      <c r="G35" s="3">
        <f t="shared" si="5"/>
        <v>-60710.346074830566</v>
      </c>
      <c r="H35" s="18"/>
      <c r="I35" s="10">
        <f t="shared" si="3"/>
        <v>-1004239.4429023087</v>
      </c>
      <c r="J35" s="5"/>
      <c r="O35" s="6" t="s">
        <v>87</v>
      </c>
      <c r="P35" s="7"/>
      <c r="Q35" s="3"/>
      <c r="R35" s="5"/>
      <c r="S35" s="5"/>
      <c r="T35" s="3"/>
      <c r="U35" s="3"/>
      <c r="V35" s="5"/>
    </row>
    <row r="36" spans="2:22" x14ac:dyDescent="0.25">
      <c r="B36" s="6" t="s">
        <v>29</v>
      </c>
      <c r="C36" s="7">
        <f t="shared" si="4"/>
        <v>-943529.09682747803</v>
      </c>
      <c r="D36" s="3">
        <f t="shared" si="0"/>
        <v>332309.43264984753</v>
      </c>
      <c r="E36" s="5">
        <f t="shared" si="1"/>
        <v>611219.66417763056</v>
      </c>
      <c r="F36" s="5">
        <f t="shared" si="2"/>
        <v>36726918.835805237</v>
      </c>
      <c r="G36" s="3">
        <f t="shared" si="5"/>
        <v>-59741.021599972592</v>
      </c>
      <c r="H36" s="18"/>
      <c r="I36" s="10">
        <f t="shared" si="3"/>
        <v>-1003270.1184274507</v>
      </c>
      <c r="J36" s="5">
        <f>+AVERAGE(F24:F35)</f>
        <v>40574130.043382719</v>
      </c>
      <c r="K36" s="5">
        <f>+SUM(I25:I36)</f>
        <v>-12101372.458762685</v>
      </c>
      <c r="L36" s="5">
        <f>+SUM(D25:D36)</f>
        <v>4333317.0886332737</v>
      </c>
      <c r="M36" s="5">
        <f>+-SUM(G25:G36)</f>
        <v>779023.29683294822</v>
      </c>
      <c r="N36" s="5">
        <f>+SUM(E25:E36)</f>
        <v>6989032.0732964631</v>
      </c>
      <c r="O36" s="5">
        <f>+M36+L36</f>
        <v>5112340.3854662217</v>
      </c>
      <c r="P36" s="2">
        <f>+O36/J36</f>
        <v>0.12599999999999997</v>
      </c>
      <c r="Q36" s="2">
        <f>+P36/12</f>
        <v>1.0499999999999997E-2</v>
      </c>
      <c r="R36" s="13">
        <f>+(1+Q36)^(12)-1</f>
        <v>0.1335372965869035</v>
      </c>
      <c r="S36" s="5"/>
      <c r="T36" s="3"/>
      <c r="U36" s="3"/>
      <c r="V36" s="5"/>
    </row>
    <row r="37" spans="2:22" x14ac:dyDescent="0.25">
      <c r="B37" s="6" t="s">
        <v>30</v>
      </c>
      <c r="C37" s="7">
        <f t="shared" si="4"/>
        <v>-943529.09682747803</v>
      </c>
      <c r="D37" s="3">
        <f t="shared" si="0"/>
        <v>326869.57763866661</v>
      </c>
      <c r="E37" s="5">
        <f t="shared" si="1"/>
        <v>616659.51918881142</v>
      </c>
      <c r="F37" s="5">
        <f t="shared" si="2"/>
        <v>36110259.316616423</v>
      </c>
      <c r="G37" s="3">
        <f t="shared" si="5"/>
        <v>-58763.070137288378</v>
      </c>
      <c r="H37" s="18"/>
      <c r="I37" s="10">
        <f t="shared" si="3"/>
        <v>-1002292.1669647665</v>
      </c>
      <c r="J37" s="5"/>
      <c r="O37" s="6"/>
      <c r="P37" s="7"/>
      <c r="Q37" s="3"/>
      <c r="R37" s="5"/>
      <c r="S37" s="5"/>
      <c r="T37" s="3"/>
      <c r="U37" s="3"/>
      <c r="V37" s="5"/>
    </row>
    <row r="38" spans="2:22" x14ac:dyDescent="0.25">
      <c r="B38" s="6" t="s">
        <v>31</v>
      </c>
      <c r="C38" s="7">
        <f t="shared" si="4"/>
        <v>-943529.09682747803</v>
      </c>
      <c r="D38" s="3">
        <f t="shared" si="0"/>
        <v>321381.30791788618</v>
      </c>
      <c r="E38" s="5">
        <f t="shared" si="1"/>
        <v>622147.78890959185</v>
      </c>
      <c r="F38" s="5">
        <f t="shared" si="2"/>
        <v>35488111.527706832</v>
      </c>
      <c r="G38" s="3">
        <f t="shared" si="5"/>
        <v>-57776.414906586273</v>
      </c>
      <c r="H38" s="18"/>
      <c r="I38" s="10">
        <f t="shared" si="3"/>
        <v>-1001305.5117340643</v>
      </c>
      <c r="J38" s="5"/>
      <c r="O38" s="6"/>
      <c r="P38" s="7"/>
      <c r="Q38" s="3"/>
      <c r="R38" s="5"/>
      <c r="S38" s="5"/>
      <c r="T38" s="3"/>
      <c r="U38" s="3"/>
      <c r="V38" s="5"/>
    </row>
    <row r="39" spans="2:22" x14ac:dyDescent="0.25">
      <c r="B39" s="6" t="s">
        <v>32</v>
      </c>
      <c r="C39" s="7">
        <f t="shared" si="4"/>
        <v>-943529.09682747803</v>
      </c>
      <c r="D39" s="3">
        <f t="shared" si="0"/>
        <v>315844.19259659079</v>
      </c>
      <c r="E39" s="5">
        <f t="shared" si="1"/>
        <v>627684.9042308873</v>
      </c>
      <c r="F39" s="5">
        <f t="shared" si="2"/>
        <v>34860426.623475946</v>
      </c>
      <c r="G39" s="3">
        <f t="shared" si="5"/>
        <v>-56780.978444330933</v>
      </c>
      <c r="H39" s="18"/>
      <c r="I39" s="10">
        <f t="shared" si="3"/>
        <v>-1000310.075271809</v>
      </c>
      <c r="J39" s="5"/>
      <c r="O39" s="6"/>
      <c r="P39" s="7"/>
      <c r="Q39" s="3"/>
      <c r="R39" s="5"/>
      <c r="S39" s="5"/>
      <c r="T39" s="3"/>
      <c r="U39" s="3"/>
      <c r="V39" s="5"/>
    </row>
    <row r="40" spans="2:22" x14ac:dyDescent="0.25">
      <c r="B40" s="6" t="s">
        <v>33</v>
      </c>
      <c r="C40" s="7">
        <f t="shared" si="4"/>
        <v>-943529.09682747803</v>
      </c>
      <c r="D40" s="3">
        <f t="shared" si="0"/>
        <v>310257.79694893589</v>
      </c>
      <c r="E40" s="5">
        <f t="shared" si="1"/>
        <v>633271.29987854208</v>
      </c>
      <c r="F40" s="5">
        <f t="shared" si="2"/>
        <v>34227155.323597401</v>
      </c>
      <c r="G40" s="3">
        <f t="shared" si="5"/>
        <v>-55776.682597561514</v>
      </c>
      <c r="H40" s="18"/>
      <c r="I40" s="10">
        <f t="shared" si="3"/>
        <v>-999305.77942503954</v>
      </c>
      <c r="J40" s="5"/>
      <c r="O40" s="6"/>
      <c r="P40" s="7"/>
      <c r="Q40" s="3"/>
      <c r="R40" s="5"/>
      <c r="S40" s="5"/>
      <c r="T40" s="3"/>
      <c r="U40" s="3"/>
      <c r="V40" s="5"/>
    </row>
    <row r="41" spans="2:22" x14ac:dyDescent="0.25">
      <c r="B41" s="6" t="s">
        <v>34</v>
      </c>
      <c r="C41" s="7">
        <f t="shared" si="4"/>
        <v>-943529.09682747803</v>
      </c>
      <c r="D41" s="3">
        <f t="shared" si="0"/>
        <v>304621.68238001689</v>
      </c>
      <c r="E41" s="5">
        <f t="shared" si="1"/>
        <v>638907.41444746114</v>
      </c>
      <c r="F41" s="5">
        <f t="shared" si="2"/>
        <v>33588247.909149937</v>
      </c>
      <c r="G41" s="3">
        <f t="shared" si="5"/>
        <v>-54763.448517755838</v>
      </c>
      <c r="H41" s="18"/>
      <c r="I41" s="10">
        <f t="shared" si="3"/>
        <v>-998292.54534523387</v>
      </c>
      <c r="J41" s="5"/>
      <c r="O41" s="6"/>
      <c r="P41" s="7"/>
      <c r="Q41" s="3"/>
      <c r="R41" s="5"/>
      <c r="S41" s="5"/>
      <c r="T41" s="3"/>
      <c r="U41" s="3"/>
      <c r="V41" s="5"/>
    </row>
    <row r="42" spans="2:22" x14ac:dyDescent="0.25">
      <c r="B42" s="6" t="s">
        <v>35</v>
      </c>
      <c r="C42" s="7">
        <f t="shared" si="4"/>
        <v>-943529.09682747803</v>
      </c>
      <c r="D42" s="3">
        <f t="shared" si="0"/>
        <v>298935.40639143443</v>
      </c>
      <c r="E42" s="5">
        <f t="shared" si="1"/>
        <v>644593.69043604354</v>
      </c>
      <c r="F42" s="5">
        <f t="shared" si="2"/>
        <v>32943654.218713894</v>
      </c>
      <c r="G42" s="3">
        <f t="shared" si="5"/>
        <v>-53741.196654639898</v>
      </c>
      <c r="H42" s="18"/>
      <c r="I42" s="10">
        <f t="shared" si="3"/>
        <v>-997270.29348211794</v>
      </c>
      <c r="J42" s="5"/>
      <c r="O42" s="6"/>
      <c r="P42" s="7"/>
      <c r="Q42" s="3"/>
      <c r="R42" s="5"/>
      <c r="S42" s="5"/>
      <c r="T42" s="3"/>
      <c r="U42" s="3"/>
      <c r="V42" s="5"/>
    </row>
    <row r="43" spans="2:22" x14ac:dyDescent="0.25">
      <c r="B43" s="6" t="s">
        <v>36</v>
      </c>
      <c r="C43" s="7">
        <f t="shared" si="4"/>
        <v>-943529.09682747803</v>
      </c>
      <c r="D43" s="3">
        <f t="shared" si="0"/>
        <v>293198.52254655364</v>
      </c>
      <c r="E43" s="5">
        <f t="shared" si="1"/>
        <v>650330.5742809244</v>
      </c>
      <c r="F43" s="5">
        <f t="shared" si="2"/>
        <v>32293323.644432969</v>
      </c>
      <c r="G43" s="3">
        <f t="shared" si="5"/>
        <v>-52709.846749942233</v>
      </c>
      <c r="H43" s="18"/>
      <c r="I43" s="10">
        <f t="shared" si="3"/>
        <v>-996238.94357742032</v>
      </c>
      <c r="J43" s="5"/>
      <c r="O43" s="6"/>
      <c r="P43" s="7"/>
      <c r="Q43" s="3"/>
      <c r="R43" s="5"/>
      <c r="S43" s="5"/>
      <c r="T43" s="3"/>
      <c r="U43" s="3"/>
      <c r="V43" s="5"/>
    </row>
    <row r="44" spans="2:22" x14ac:dyDescent="0.25">
      <c r="B44" s="6" t="s">
        <v>37</v>
      </c>
      <c r="C44" s="7">
        <f t="shared" si="4"/>
        <v>-943529.09682747803</v>
      </c>
      <c r="D44" s="3">
        <f t="shared" si="0"/>
        <v>287410.58043545345</v>
      </c>
      <c r="E44" s="5">
        <f t="shared" si="1"/>
        <v>656118.51639202458</v>
      </c>
      <c r="F44" s="5">
        <f t="shared" si="2"/>
        <v>31637205.128040943</v>
      </c>
      <c r="G44" s="3">
        <f t="shared" si="5"/>
        <v>-51669.317831092747</v>
      </c>
      <c r="H44" s="18"/>
      <c r="I44" s="10">
        <f t="shared" si="3"/>
        <v>-995198.41465857078</v>
      </c>
      <c r="J44" s="5"/>
      <c r="O44" s="6"/>
      <c r="P44" s="7"/>
      <c r="Q44" s="3"/>
      <c r="R44" s="5"/>
      <c r="S44" s="5"/>
      <c r="T44" s="3"/>
      <c r="U44" s="3"/>
      <c r="V44" s="5"/>
    </row>
    <row r="45" spans="2:22" x14ac:dyDescent="0.25">
      <c r="B45" s="6" t="s">
        <v>38</v>
      </c>
      <c r="C45" s="7">
        <f t="shared" si="4"/>
        <v>-943529.09682747803</v>
      </c>
      <c r="D45" s="3">
        <f t="shared" ref="D45:D76" si="6">+F44*$B$7</f>
        <v>281571.12563956442</v>
      </c>
      <c r="E45" s="5">
        <f t="shared" si="1"/>
        <v>661957.97118791356</v>
      </c>
      <c r="F45" s="5">
        <f t="shared" si="2"/>
        <v>30975247.156853031</v>
      </c>
      <c r="G45" s="3">
        <f t="shared" ref="G45:G76" si="7">+-F44/1000000*$B$8</f>
        <v>-50619.528204865506</v>
      </c>
      <c r="H45" s="18"/>
      <c r="I45" s="10">
        <f t="shared" si="3"/>
        <v>-994148.62503234355</v>
      </c>
      <c r="J45" s="5"/>
      <c r="O45" s="6"/>
      <c r="P45" s="7"/>
      <c r="Q45" s="3"/>
      <c r="R45" s="5"/>
      <c r="S45" s="5"/>
      <c r="T45" s="3"/>
      <c r="U45" s="3"/>
      <c r="V45" s="5"/>
    </row>
    <row r="46" spans="2:22" x14ac:dyDescent="0.25">
      <c r="B46" s="6" t="s">
        <v>39</v>
      </c>
      <c r="C46" s="7">
        <f t="shared" si="4"/>
        <v>-943529.09682747803</v>
      </c>
      <c r="D46" s="3">
        <f t="shared" si="6"/>
        <v>275679.69969599199</v>
      </c>
      <c r="E46" s="5">
        <f t="shared" si="1"/>
        <v>667849.3971314861</v>
      </c>
      <c r="F46" s="5">
        <f t="shared" si="2"/>
        <v>30307397.759721544</v>
      </c>
      <c r="G46" s="3">
        <f t="shared" si="7"/>
        <v>-49560.395450964847</v>
      </c>
      <c r="H46" s="18"/>
      <c r="I46" s="10">
        <f t="shared" si="3"/>
        <v>-993089.49227844283</v>
      </c>
      <c r="J46" s="5"/>
      <c r="O46" s="6"/>
      <c r="P46" s="7"/>
      <c r="Q46" s="3"/>
      <c r="R46" s="5"/>
      <c r="S46" s="5"/>
      <c r="T46" s="3"/>
      <c r="U46" s="3"/>
      <c r="V46" s="5"/>
    </row>
    <row r="47" spans="2:22" x14ac:dyDescent="0.25">
      <c r="B47" s="6" t="s">
        <v>40</v>
      </c>
      <c r="C47" s="7">
        <f t="shared" si="4"/>
        <v>-943529.09682747803</v>
      </c>
      <c r="D47" s="3">
        <f t="shared" si="6"/>
        <v>269735.84006152174</v>
      </c>
      <c r="E47" s="5">
        <f t="shared" si="1"/>
        <v>673793.25676595629</v>
      </c>
      <c r="F47" s="5">
        <f t="shared" si="2"/>
        <v>29633604.502955586</v>
      </c>
      <c r="G47" s="3">
        <f t="shared" si="7"/>
        <v>-48491.83641555447</v>
      </c>
      <c r="H47" s="18"/>
      <c r="I47" s="10">
        <f t="shared" si="3"/>
        <v>-992020.93324303254</v>
      </c>
      <c r="J47" s="5"/>
      <c r="O47" s="6" t="s">
        <v>87</v>
      </c>
      <c r="P47" s="7"/>
      <c r="Q47" s="3"/>
      <c r="R47" s="5"/>
      <c r="S47" s="5"/>
      <c r="T47" s="3"/>
      <c r="U47" s="3"/>
      <c r="V47" s="5"/>
    </row>
    <row r="48" spans="2:22" x14ac:dyDescent="0.25">
      <c r="B48" s="6" t="s">
        <v>41</v>
      </c>
      <c r="C48" s="7">
        <f t="shared" si="4"/>
        <v>-943529.09682747803</v>
      </c>
      <c r="D48" s="3">
        <f t="shared" si="6"/>
        <v>263739.08007630473</v>
      </c>
      <c r="E48" s="5">
        <f t="shared" si="1"/>
        <v>679790.0167511733</v>
      </c>
      <c r="F48" s="5">
        <f t="shared" si="2"/>
        <v>28953814.486204412</v>
      </c>
      <c r="G48" s="3">
        <f t="shared" si="7"/>
        <v>-47413.767204728938</v>
      </c>
      <c r="H48" s="18"/>
      <c r="I48" s="10">
        <f t="shared" si="3"/>
        <v>-990942.86403220694</v>
      </c>
      <c r="J48" s="5">
        <f>+AVERAGE(F36:F47)</f>
        <v>33232629.32892248</v>
      </c>
      <c r="K48" s="5">
        <f>+SUM(I37:I48)</f>
        <v>-11960415.645045049</v>
      </c>
      <c r="L48" s="5">
        <f>+SUM(D37:D48)</f>
        <v>3549244.8123289202</v>
      </c>
      <c r="M48" s="5">
        <f>+-SUM(G37:G48)</f>
        <v>638066.4831153116</v>
      </c>
      <c r="N48" s="5">
        <f>+SUM(E37:E48)</f>
        <v>7773104.3496008143</v>
      </c>
      <c r="O48" s="5">
        <f>+M48+L48</f>
        <v>4187311.2954442319</v>
      </c>
      <c r="P48" s="2">
        <f>+O48/J48</f>
        <v>0.12599999999999997</v>
      </c>
      <c r="Q48" s="2">
        <f>+P48/12</f>
        <v>1.0499999999999997E-2</v>
      </c>
      <c r="R48" s="13">
        <f>+(1+Q48)^(12)-1</f>
        <v>0.1335372965869035</v>
      </c>
      <c r="S48" s="5"/>
      <c r="T48" s="3"/>
      <c r="U48" s="3"/>
      <c r="V48" s="5"/>
    </row>
    <row r="49" spans="2:22" x14ac:dyDescent="0.25">
      <c r="B49" s="6" t="s">
        <v>42</v>
      </c>
      <c r="C49" s="7">
        <f t="shared" si="4"/>
        <v>-943529.09682747803</v>
      </c>
      <c r="D49" s="3">
        <f t="shared" si="6"/>
        <v>257688.94892721926</v>
      </c>
      <c r="E49" s="5">
        <f t="shared" si="1"/>
        <v>685840.14790025877</v>
      </c>
      <c r="F49" s="5">
        <f t="shared" si="2"/>
        <v>28267974.338304155</v>
      </c>
      <c r="G49" s="3">
        <f t="shared" si="7"/>
        <v>-46326.103177927056</v>
      </c>
      <c r="H49" s="18"/>
      <c r="I49" s="10">
        <f t="shared" si="3"/>
        <v>-989855.20000540512</v>
      </c>
      <c r="J49" s="5"/>
      <c r="O49" s="6"/>
      <c r="P49" s="7"/>
      <c r="Q49" s="3"/>
      <c r="R49" s="5"/>
      <c r="S49" s="5"/>
      <c r="T49" s="3"/>
      <c r="U49" s="3"/>
      <c r="V49" s="5"/>
    </row>
    <row r="50" spans="2:22" x14ac:dyDescent="0.25">
      <c r="B50" s="6" t="s">
        <v>43</v>
      </c>
      <c r="C50" s="7">
        <f t="shared" si="4"/>
        <v>-943529.09682747803</v>
      </c>
      <c r="D50" s="3">
        <f t="shared" si="6"/>
        <v>251584.97161090697</v>
      </c>
      <c r="E50" s="5">
        <f t="shared" si="1"/>
        <v>691944.12521657103</v>
      </c>
      <c r="F50" s="5">
        <f t="shared" si="2"/>
        <v>27576030.213087585</v>
      </c>
      <c r="G50" s="3">
        <f t="shared" si="7"/>
        <v>-45228.758941286644</v>
      </c>
      <c r="H50" s="18"/>
      <c r="I50" s="10">
        <f t="shared" si="3"/>
        <v>-988757.85576876462</v>
      </c>
      <c r="J50" s="5"/>
      <c r="O50" s="6"/>
      <c r="P50" s="7"/>
      <c r="Q50" s="3"/>
      <c r="R50" s="5"/>
      <c r="S50" s="5"/>
      <c r="T50" s="3"/>
      <c r="U50" s="3"/>
      <c r="V50" s="5"/>
    </row>
    <row r="51" spans="2:22" x14ac:dyDescent="0.25">
      <c r="B51" s="6" t="s">
        <v>44</v>
      </c>
      <c r="C51" s="7">
        <f t="shared" si="4"/>
        <v>-943529.09682747803</v>
      </c>
      <c r="D51" s="3">
        <f t="shared" si="6"/>
        <v>245426.6688964795</v>
      </c>
      <c r="E51" s="5">
        <f t="shared" si="1"/>
        <v>698102.4279309985</v>
      </c>
      <c r="F51" s="5">
        <f t="shared" si="2"/>
        <v>26877927.785156585</v>
      </c>
      <c r="G51" s="3">
        <f t="shared" si="7"/>
        <v>-44121.648340940133</v>
      </c>
      <c r="H51" s="18"/>
      <c r="I51" s="10">
        <f t="shared" si="3"/>
        <v>-987650.74516841816</v>
      </c>
      <c r="J51" s="5"/>
      <c r="O51" s="6"/>
      <c r="P51" s="7"/>
      <c r="Q51" s="3"/>
      <c r="R51" s="5"/>
      <c r="S51" s="5"/>
      <c r="T51" s="3"/>
      <c r="U51" s="3"/>
      <c r="V51" s="5"/>
    </row>
    <row r="52" spans="2:22" x14ac:dyDescent="0.25">
      <c r="B52" s="6" t="s">
        <v>45</v>
      </c>
      <c r="C52" s="7">
        <f t="shared" si="4"/>
        <v>-943529.09682747803</v>
      </c>
      <c r="D52" s="3">
        <f t="shared" si="6"/>
        <v>239213.55728789361</v>
      </c>
      <c r="E52" s="5">
        <f t="shared" si="1"/>
        <v>704315.53953958442</v>
      </c>
      <c r="F52" s="5">
        <f t="shared" si="2"/>
        <v>26173612.245617002</v>
      </c>
      <c r="G52" s="3">
        <f t="shared" si="7"/>
        <v>-43004.684456250536</v>
      </c>
      <c r="H52" s="18"/>
      <c r="I52" s="10">
        <f t="shared" si="3"/>
        <v>-986533.78128372855</v>
      </c>
      <c r="J52" s="5"/>
      <c r="O52" s="6"/>
      <c r="P52" s="7"/>
      <c r="Q52" s="3"/>
      <c r="R52" s="5"/>
      <c r="S52" s="5"/>
      <c r="T52" s="3"/>
      <c r="U52" s="3"/>
      <c r="V52" s="5"/>
    </row>
    <row r="53" spans="2:22" x14ac:dyDescent="0.25">
      <c r="B53" s="6" t="s">
        <v>46</v>
      </c>
      <c r="C53" s="7">
        <f t="shared" si="4"/>
        <v>-943529.09682747803</v>
      </c>
      <c r="D53" s="3">
        <f t="shared" si="6"/>
        <v>232945.14898599131</v>
      </c>
      <c r="E53" s="5">
        <f t="shared" si="1"/>
        <v>710583.94784148666</v>
      </c>
      <c r="F53" s="5">
        <f t="shared" si="2"/>
        <v>25463028.297775514</v>
      </c>
      <c r="G53" s="3">
        <f t="shared" si="7"/>
        <v>-41877.779592987201</v>
      </c>
      <c r="H53" s="18"/>
      <c r="I53" s="10">
        <f t="shared" si="3"/>
        <v>-985406.87642046518</v>
      </c>
      <c r="J53" s="5"/>
      <c r="O53" s="6"/>
      <c r="P53" s="7"/>
      <c r="Q53" s="3"/>
      <c r="R53" s="5"/>
      <c r="S53" s="5"/>
      <c r="T53" s="3"/>
      <c r="U53" s="3"/>
      <c r="V53" s="5"/>
    </row>
    <row r="54" spans="2:22" x14ac:dyDescent="0.25">
      <c r="B54" s="6" t="s">
        <v>47</v>
      </c>
      <c r="C54" s="7">
        <f t="shared" si="4"/>
        <v>-943529.09682747803</v>
      </c>
      <c r="D54" s="3">
        <f t="shared" si="6"/>
        <v>226620.95185020208</v>
      </c>
      <c r="E54" s="5">
        <f t="shared" si="1"/>
        <v>716908.14497727598</v>
      </c>
      <c r="F54" s="5">
        <f t="shared" si="2"/>
        <v>24746120.152798239</v>
      </c>
      <c r="G54" s="3">
        <f t="shared" si="7"/>
        <v>-40740.845276440828</v>
      </c>
      <c r="H54" s="18"/>
      <c r="I54" s="10">
        <f t="shared" si="3"/>
        <v>-984269.94210391887</v>
      </c>
      <c r="J54" s="5"/>
      <c r="O54" s="6"/>
      <c r="P54" s="7"/>
      <c r="Q54" s="3"/>
      <c r="R54" s="5"/>
      <c r="S54" s="5"/>
      <c r="T54" s="3"/>
      <c r="U54" s="3"/>
      <c r="V54" s="5"/>
    </row>
    <row r="55" spans="2:22" x14ac:dyDescent="0.25">
      <c r="B55" s="6" t="s">
        <v>48</v>
      </c>
      <c r="C55" s="7">
        <f t="shared" si="4"/>
        <v>-943529.09682747803</v>
      </c>
      <c r="D55" s="3">
        <f t="shared" si="6"/>
        <v>220240.46935990432</v>
      </c>
      <c r="E55" s="5">
        <f t="shared" si="1"/>
        <v>723288.62746757374</v>
      </c>
      <c r="F55" s="5">
        <f t="shared" si="2"/>
        <v>24022831.525330666</v>
      </c>
      <c r="G55" s="3">
        <f t="shared" si="7"/>
        <v>-39593.792244477183</v>
      </c>
      <c r="H55" s="18"/>
      <c r="I55" s="10">
        <f t="shared" si="3"/>
        <v>-983122.88907195523</v>
      </c>
      <c r="J55" s="5"/>
      <c r="O55" s="6"/>
      <c r="P55" s="7"/>
      <c r="Q55" s="3"/>
      <c r="R55" s="5"/>
      <c r="S55" s="5"/>
      <c r="T55" s="3"/>
      <c r="U55" s="3"/>
      <c r="V55" s="5"/>
    </row>
    <row r="56" spans="2:22" x14ac:dyDescent="0.25">
      <c r="B56" s="6" t="s">
        <v>49</v>
      </c>
      <c r="C56" s="7">
        <f t="shared" si="4"/>
        <v>-943529.09682747803</v>
      </c>
      <c r="D56" s="3">
        <f t="shared" si="6"/>
        <v>213803.20057544293</v>
      </c>
      <c r="E56" s="5">
        <f t="shared" si="1"/>
        <v>729725.89625203516</v>
      </c>
      <c r="F56" s="5">
        <f t="shared" si="2"/>
        <v>23293105.62907863</v>
      </c>
      <c r="G56" s="3">
        <f t="shared" si="7"/>
        <v>-38436.530440529066</v>
      </c>
      <c r="H56" s="18"/>
      <c r="I56" s="10">
        <f t="shared" si="3"/>
        <v>-981965.62726800714</v>
      </c>
      <c r="J56" s="5"/>
      <c r="O56" s="6"/>
      <c r="P56" s="7"/>
      <c r="Q56" s="3"/>
      <c r="R56" s="5"/>
      <c r="S56" s="5"/>
      <c r="T56" s="3"/>
      <c r="U56" s="3"/>
      <c r="V56" s="5"/>
    </row>
    <row r="57" spans="2:22" x14ac:dyDescent="0.25">
      <c r="B57" s="6" t="s">
        <v>50</v>
      </c>
      <c r="C57" s="7">
        <f t="shared" si="4"/>
        <v>-943529.09682747803</v>
      </c>
      <c r="D57" s="3">
        <f t="shared" si="6"/>
        <v>207308.64009879981</v>
      </c>
      <c r="E57" s="5">
        <f t="shared" si="1"/>
        <v>736220.4567286782</v>
      </c>
      <c r="F57" s="5">
        <f t="shared" si="2"/>
        <v>22556885.172349952</v>
      </c>
      <c r="G57" s="3">
        <f t="shared" si="7"/>
        <v>-37268.969006525811</v>
      </c>
      <c r="H57" s="18"/>
      <c r="I57" s="10">
        <f t="shared" si="3"/>
        <v>-980798.06583400385</v>
      </c>
      <c r="J57" s="5"/>
      <c r="O57" s="6"/>
      <c r="P57" s="7"/>
      <c r="Q57" s="3"/>
      <c r="R57" s="5"/>
      <c r="S57" s="5"/>
      <c r="T57" s="3"/>
      <c r="U57" s="3"/>
      <c r="V57" s="5"/>
    </row>
    <row r="58" spans="2:22" x14ac:dyDescent="0.25">
      <c r="B58" s="6" t="s">
        <v>51</v>
      </c>
      <c r="C58" s="7">
        <f t="shared" si="4"/>
        <v>-943529.09682747803</v>
      </c>
      <c r="D58" s="3">
        <f t="shared" si="6"/>
        <v>200756.27803391457</v>
      </c>
      <c r="E58" s="5">
        <f t="shared" si="1"/>
        <v>742772.81879356341</v>
      </c>
      <c r="F58" s="5">
        <f t="shared" si="2"/>
        <v>21814112.353556387</v>
      </c>
      <c r="G58" s="3">
        <f t="shared" si="7"/>
        <v>-36091.016275759917</v>
      </c>
      <c r="H58" s="18"/>
      <c r="I58" s="10">
        <f t="shared" si="3"/>
        <v>-979620.11310323793</v>
      </c>
      <c r="J58" s="5"/>
      <c r="O58" s="6"/>
      <c r="P58" s="7"/>
      <c r="Q58" s="3"/>
      <c r="R58" s="5"/>
      <c r="S58" s="5"/>
      <c r="T58" s="3"/>
      <c r="U58" s="3"/>
      <c r="V58" s="5"/>
    </row>
    <row r="59" spans="2:22" x14ac:dyDescent="0.25">
      <c r="B59" s="6" t="s">
        <v>52</v>
      </c>
      <c r="C59" s="7">
        <f t="shared" si="4"/>
        <v>-943529.09682747803</v>
      </c>
      <c r="D59" s="3">
        <f t="shared" si="6"/>
        <v>194145.59994665184</v>
      </c>
      <c r="E59" s="5">
        <f t="shared" si="1"/>
        <v>749383.49688082619</v>
      </c>
      <c r="F59" s="5">
        <f t="shared" si="2"/>
        <v>21064728.856675562</v>
      </c>
      <c r="G59" s="3">
        <f t="shared" si="7"/>
        <v>-34902.579765690214</v>
      </c>
      <c r="H59" s="18"/>
      <c r="I59" s="10">
        <f t="shared" si="3"/>
        <v>-978431.67659316829</v>
      </c>
      <c r="J59" s="5"/>
      <c r="O59" s="6" t="s">
        <v>87</v>
      </c>
      <c r="P59" s="7"/>
      <c r="Q59" s="3"/>
      <c r="R59" s="5"/>
      <c r="S59" s="5"/>
      <c r="T59" s="3"/>
      <c r="U59" s="3"/>
      <c r="V59" s="5"/>
    </row>
    <row r="60" spans="2:22" x14ac:dyDescent="0.25">
      <c r="B60" s="6" t="s">
        <v>53</v>
      </c>
      <c r="C60" s="7">
        <f t="shared" si="4"/>
        <v>-943529.09682747803</v>
      </c>
      <c r="D60" s="3">
        <f t="shared" si="6"/>
        <v>187476.08682441249</v>
      </c>
      <c r="E60" s="5">
        <f t="shared" si="1"/>
        <v>756053.01000306557</v>
      </c>
      <c r="F60" s="5">
        <f t="shared" si="2"/>
        <v>20308675.846672498</v>
      </c>
      <c r="G60" s="3">
        <f t="shared" si="7"/>
        <v>-33703.566170680897</v>
      </c>
      <c r="H60" s="18"/>
      <c r="I60" s="10">
        <f t="shared" si="3"/>
        <v>-977232.66299815895</v>
      </c>
      <c r="J60" s="5">
        <f>+AVERAGE(F48:F59)</f>
        <v>25067514.254661221</v>
      </c>
      <c r="K60" s="5">
        <f>+SUM(I49:I60)</f>
        <v>-11803645.435619229</v>
      </c>
      <c r="L60" s="5">
        <f>+SUM(D49:D60)</f>
        <v>2677210.522397819</v>
      </c>
      <c r="M60" s="5">
        <f>+-SUM(G49:G60)</f>
        <v>481296.27368949552</v>
      </c>
      <c r="N60" s="5">
        <f>+SUM(E49:E60)</f>
        <v>8645138.6395319179</v>
      </c>
      <c r="O60" s="5">
        <f>+M60+L60</f>
        <v>3158506.7960873144</v>
      </c>
      <c r="P60" s="2">
        <f>+O60/J60</f>
        <v>0.12600000000000003</v>
      </c>
      <c r="Q60" s="2">
        <f>+P60/12</f>
        <v>1.0500000000000002E-2</v>
      </c>
      <c r="R60" s="13">
        <f>+(1+Q60)^(12)-1</f>
        <v>0.1335372965869035</v>
      </c>
      <c r="S60" s="5"/>
      <c r="T60" s="3"/>
      <c r="U60" s="3"/>
      <c r="V60" s="5"/>
    </row>
    <row r="61" spans="2:22" x14ac:dyDescent="0.25">
      <c r="B61" s="6" t="s">
        <v>54</v>
      </c>
      <c r="C61" s="7">
        <f t="shared" si="4"/>
        <v>-943529.09682747803</v>
      </c>
      <c r="D61" s="3">
        <f t="shared" si="6"/>
        <v>180747.21503538522</v>
      </c>
      <c r="E61" s="5">
        <f t="shared" si="1"/>
        <v>762781.88179209281</v>
      </c>
      <c r="F61" s="5">
        <f t="shared" si="2"/>
        <v>19545893.964880403</v>
      </c>
      <c r="G61" s="3">
        <f t="shared" si="7"/>
        <v>-32493.881354675996</v>
      </c>
      <c r="H61" s="18"/>
      <c r="I61" s="10">
        <f t="shared" si="3"/>
        <v>-976022.97818215401</v>
      </c>
      <c r="J61" s="5"/>
      <c r="O61" s="6"/>
      <c r="P61" s="7"/>
      <c r="Q61" s="3"/>
      <c r="R61" s="5"/>
      <c r="S61" s="5"/>
      <c r="T61" s="3"/>
      <c r="U61" s="3"/>
      <c r="V61" s="5"/>
    </row>
    <row r="62" spans="2:22" x14ac:dyDescent="0.25">
      <c r="B62" s="6" t="s">
        <v>55</v>
      </c>
      <c r="C62" s="7">
        <f t="shared" si="4"/>
        <v>-943529.09682747803</v>
      </c>
      <c r="D62" s="3">
        <f t="shared" si="6"/>
        <v>173958.45628743558</v>
      </c>
      <c r="E62" s="5">
        <f t="shared" si="1"/>
        <v>769570.64054004243</v>
      </c>
      <c r="F62" s="5">
        <f t="shared" si="2"/>
        <v>18776323.324340362</v>
      </c>
      <c r="G62" s="3">
        <f t="shared" si="7"/>
        <v>-31273.430343808643</v>
      </c>
      <c r="H62" s="18"/>
      <c r="I62" s="10">
        <f t="shared" si="3"/>
        <v>-974802.52717128664</v>
      </c>
      <c r="J62" s="5"/>
      <c r="O62" s="6"/>
      <c r="P62" s="7"/>
      <c r="Q62" s="3"/>
      <c r="R62" s="5"/>
      <c r="S62" s="5"/>
      <c r="T62" s="3"/>
      <c r="U62" s="3"/>
      <c r="V62" s="5"/>
    </row>
    <row r="63" spans="2:22" x14ac:dyDescent="0.25">
      <c r="B63" s="6" t="s">
        <v>56</v>
      </c>
      <c r="C63" s="7">
        <f t="shared" si="4"/>
        <v>-943529.09682747803</v>
      </c>
      <c r="D63" s="3">
        <f t="shared" si="6"/>
        <v>167109.27758662921</v>
      </c>
      <c r="E63" s="5">
        <f t="shared" si="1"/>
        <v>776419.81924084877</v>
      </c>
      <c r="F63" s="5">
        <f t="shared" si="2"/>
        <v>17999903.505099513</v>
      </c>
      <c r="G63" s="3">
        <f t="shared" si="7"/>
        <v>-30042.117318944576</v>
      </c>
      <c r="H63" s="18"/>
      <c r="I63" s="10">
        <f t="shared" si="3"/>
        <v>-973571.21414642257</v>
      </c>
      <c r="J63" s="5"/>
      <c r="O63" s="6"/>
      <c r="P63" s="7"/>
      <c r="Q63" s="3"/>
      <c r="R63" s="5"/>
      <c r="S63" s="5"/>
      <c r="T63" s="3"/>
      <c r="U63" s="3"/>
      <c r="V63" s="5"/>
    </row>
    <row r="64" spans="2:22" x14ac:dyDescent="0.25">
      <c r="B64" s="6" t="s">
        <v>57</v>
      </c>
      <c r="C64" s="7">
        <f t="shared" si="4"/>
        <v>-943529.09682747803</v>
      </c>
      <c r="D64" s="3">
        <f t="shared" si="6"/>
        <v>160199.14119538566</v>
      </c>
      <c r="E64" s="5">
        <f t="shared" si="1"/>
        <v>783329.95563209243</v>
      </c>
      <c r="F64" s="5">
        <f t="shared" si="2"/>
        <v>17216573.549467422</v>
      </c>
      <c r="G64" s="3">
        <f t="shared" si="7"/>
        <v>-28799.845608159223</v>
      </c>
      <c r="H64" s="18"/>
      <c r="I64" s="10">
        <f t="shared" si="3"/>
        <v>-972328.94243563723</v>
      </c>
      <c r="J64" s="5"/>
      <c r="O64" s="6"/>
      <c r="P64" s="7"/>
      <c r="Q64" s="3"/>
      <c r="R64" s="5"/>
      <c r="S64" s="5"/>
      <c r="T64" s="3"/>
      <c r="U64" s="3"/>
      <c r="V64" s="5"/>
    </row>
    <row r="65" spans="2:22" x14ac:dyDescent="0.25">
      <c r="B65" s="6" t="s">
        <v>58</v>
      </c>
      <c r="C65" s="7">
        <f t="shared" si="4"/>
        <v>-943529.09682747803</v>
      </c>
      <c r="D65" s="3">
        <f t="shared" si="6"/>
        <v>153227.50459026007</v>
      </c>
      <c r="E65" s="5">
        <f t="shared" si="1"/>
        <v>790301.59223721793</v>
      </c>
      <c r="F65" s="5">
        <f t="shared" si="2"/>
        <v>16426271.957230205</v>
      </c>
      <c r="G65" s="3">
        <f t="shared" si="7"/>
        <v>-27546.517679147877</v>
      </c>
      <c r="H65" s="18"/>
      <c r="I65" s="10">
        <f t="shared" si="3"/>
        <v>-971075.61450662592</v>
      </c>
      <c r="J65" s="5"/>
      <c r="O65" s="6"/>
      <c r="P65" s="7"/>
      <c r="Q65" s="3"/>
      <c r="R65" s="5"/>
      <c r="S65" s="5"/>
      <c r="T65" s="3"/>
      <c r="U65" s="3"/>
      <c r="V65" s="5"/>
    </row>
    <row r="66" spans="2:22" x14ac:dyDescent="0.25">
      <c r="B66" s="6" t="s">
        <v>59</v>
      </c>
      <c r="C66" s="7">
        <f t="shared" si="4"/>
        <v>-943529.09682747803</v>
      </c>
      <c r="D66" s="3">
        <f t="shared" si="6"/>
        <v>146193.82041934883</v>
      </c>
      <c r="E66" s="5">
        <f t="shared" si="1"/>
        <v>797335.27640812914</v>
      </c>
      <c r="F66" s="5">
        <f t="shared" si="2"/>
        <v>15628936.680822076</v>
      </c>
      <c r="G66" s="3">
        <f t="shared" si="7"/>
        <v>-26282.035131568329</v>
      </c>
      <c r="H66" s="18"/>
      <c r="I66" s="10">
        <f t="shared" si="3"/>
        <v>-969811.13195904635</v>
      </c>
      <c r="J66" s="5"/>
      <c r="O66" s="6"/>
      <c r="P66" s="7"/>
      <c r="Q66" s="3"/>
      <c r="R66" s="5"/>
      <c r="S66" s="5"/>
      <c r="T66" s="3"/>
      <c r="U66" s="3"/>
      <c r="V66" s="5"/>
    </row>
    <row r="67" spans="2:22" x14ac:dyDescent="0.25">
      <c r="B67" s="6" t="s">
        <v>60</v>
      </c>
      <c r="C67" s="7">
        <f t="shared" si="4"/>
        <v>-943529.09682747803</v>
      </c>
      <c r="D67" s="3">
        <f t="shared" si="6"/>
        <v>139097.53645931647</v>
      </c>
      <c r="E67" s="5">
        <f t="shared" si="1"/>
        <v>804431.56036816153</v>
      </c>
      <c r="F67" s="5">
        <f t="shared" si="2"/>
        <v>14824505.120453915</v>
      </c>
      <c r="G67" s="3">
        <f t="shared" si="7"/>
        <v>-25006.298689315321</v>
      </c>
      <c r="H67" s="18"/>
      <c r="I67" s="10">
        <f t="shared" si="3"/>
        <v>-968535.39551679336</v>
      </c>
      <c r="J67" s="5"/>
      <c r="O67" s="6"/>
      <c r="P67" s="7"/>
      <c r="Q67" s="3"/>
      <c r="R67" s="5"/>
      <c r="S67" s="5"/>
      <c r="T67" s="3"/>
      <c r="U67" s="3"/>
      <c r="V67" s="5"/>
    </row>
    <row r="68" spans="2:22" x14ac:dyDescent="0.25">
      <c r="B68" s="6" t="s">
        <v>61</v>
      </c>
      <c r="C68" s="7">
        <f t="shared" si="4"/>
        <v>-943529.09682747803</v>
      </c>
      <c r="D68" s="3">
        <f t="shared" si="6"/>
        <v>131938.09557203983</v>
      </c>
      <c r="E68" s="5">
        <f t="shared" si="1"/>
        <v>811591.0012554382</v>
      </c>
      <c r="F68" s="5">
        <f t="shared" si="2"/>
        <v>14012914.119198477</v>
      </c>
      <c r="G68" s="3">
        <f t="shared" si="7"/>
        <v>-23719.208192726262</v>
      </c>
      <c r="H68" s="18"/>
      <c r="I68" s="10">
        <f t="shared" si="3"/>
        <v>-967248.30502020428</v>
      </c>
      <c r="J68" s="5"/>
      <c r="O68" s="6"/>
      <c r="P68" s="7"/>
      <c r="Q68" s="3"/>
      <c r="R68" s="5"/>
      <c r="S68" s="5"/>
      <c r="T68" s="3"/>
      <c r="U68" s="3"/>
      <c r="V68" s="5"/>
    </row>
    <row r="69" spans="2:22" x14ac:dyDescent="0.25">
      <c r="B69" s="6" t="s">
        <v>62</v>
      </c>
      <c r="C69" s="7">
        <f t="shared" si="4"/>
        <v>-943529.09682747803</v>
      </c>
      <c r="D69" s="3">
        <f t="shared" si="6"/>
        <v>124714.93566086644</v>
      </c>
      <c r="E69" s="5">
        <f t="shared" si="1"/>
        <v>818814.16116661159</v>
      </c>
      <c r="F69" s="5">
        <f t="shared" si="2"/>
        <v>13194099.958031865</v>
      </c>
      <c r="G69" s="3">
        <f t="shared" si="7"/>
        <v>-22420.662590717562</v>
      </c>
      <c r="H69" s="18"/>
      <c r="I69" s="10">
        <f t="shared" si="3"/>
        <v>-965949.75941819558</v>
      </c>
      <c r="J69" s="5"/>
      <c r="O69" s="6"/>
      <c r="P69" s="7"/>
      <c r="Q69" s="3"/>
      <c r="R69" s="5"/>
      <c r="S69" s="5"/>
      <c r="T69" s="3"/>
      <c r="U69" s="3"/>
      <c r="V69" s="5"/>
    </row>
    <row r="70" spans="2:22" x14ac:dyDescent="0.25">
      <c r="B70" s="6" t="s">
        <v>63</v>
      </c>
      <c r="C70" s="7">
        <f t="shared" si="4"/>
        <v>-943529.09682747803</v>
      </c>
      <c r="D70" s="3">
        <f t="shared" si="6"/>
        <v>117427.4896264836</v>
      </c>
      <c r="E70" s="5">
        <f t="shared" si="1"/>
        <v>826101.60720099439</v>
      </c>
      <c r="F70" s="5">
        <f t="shared" si="2"/>
        <v>12367998.35083087</v>
      </c>
      <c r="G70" s="3">
        <f t="shared" si="7"/>
        <v>-21110.559932850985</v>
      </c>
      <c r="H70" s="18"/>
      <c r="I70" s="10">
        <f t="shared" si="3"/>
        <v>-964639.65676032903</v>
      </c>
      <c r="J70" s="5"/>
      <c r="O70" s="6"/>
      <c r="P70" s="7"/>
      <c r="Q70" s="3"/>
      <c r="R70" s="5"/>
      <c r="S70" s="5"/>
      <c r="T70" s="3"/>
      <c r="U70" s="3"/>
      <c r="V70" s="5"/>
    </row>
    <row r="71" spans="2:22" x14ac:dyDescent="0.25">
      <c r="B71" s="6" t="s">
        <v>64</v>
      </c>
      <c r="C71" s="7">
        <f t="shared" si="4"/>
        <v>-943529.09682747803</v>
      </c>
      <c r="D71" s="3">
        <f t="shared" si="6"/>
        <v>110075.18532239474</v>
      </c>
      <c r="E71" s="5">
        <f t="shared" si="1"/>
        <v>833453.91150508332</v>
      </c>
      <c r="F71" s="5">
        <f t="shared" si="2"/>
        <v>11534544.439325787</v>
      </c>
      <c r="G71" s="3">
        <f t="shared" si="7"/>
        <v>-19788.797361329391</v>
      </c>
      <c r="H71" s="18"/>
      <c r="I71" s="10">
        <f t="shared" si="3"/>
        <v>-963317.89418880746</v>
      </c>
      <c r="J71" s="5"/>
      <c r="O71" s="6"/>
      <c r="P71" s="7"/>
      <c r="Q71" s="3"/>
      <c r="R71" s="5"/>
      <c r="S71" s="5"/>
      <c r="T71" s="3"/>
      <c r="U71" s="3"/>
      <c r="V71" s="5"/>
    </row>
    <row r="72" spans="2:22" x14ac:dyDescent="0.25">
      <c r="B72" s="6" t="s">
        <v>65</v>
      </c>
      <c r="C72" s="7">
        <f t="shared" si="4"/>
        <v>-943529.09682747803</v>
      </c>
      <c r="D72" s="3">
        <f t="shared" si="6"/>
        <v>102657.44550999951</v>
      </c>
      <c r="E72" s="5">
        <f t="shared" si="1"/>
        <v>840871.65131747851</v>
      </c>
      <c r="F72" s="5">
        <f t="shared" si="2"/>
        <v>10693672.788008308</v>
      </c>
      <c r="G72" s="3">
        <f t="shared" si="7"/>
        <v>-18455.271102921259</v>
      </c>
      <c r="H72" s="18"/>
      <c r="I72" s="10">
        <f t="shared" si="3"/>
        <v>-961984.36793039925</v>
      </c>
      <c r="J72" s="5"/>
      <c r="O72" s="6"/>
      <c r="P72" s="7"/>
      <c r="Q72" s="3"/>
      <c r="R72" s="5"/>
      <c r="S72" s="5"/>
      <c r="T72" s="3"/>
      <c r="U72" s="3"/>
      <c r="V72" s="5"/>
    </row>
    <row r="73" spans="2:22" x14ac:dyDescent="0.25">
      <c r="B73" s="6" t="s">
        <v>66</v>
      </c>
      <c r="C73" s="7">
        <f t="shared" si="4"/>
        <v>-943529.09682747803</v>
      </c>
      <c r="D73" s="3">
        <f t="shared" si="6"/>
        <v>95173.687813273937</v>
      </c>
      <c r="E73" s="5">
        <f t="shared" si="1"/>
        <v>848355.40901420405</v>
      </c>
      <c r="F73" s="5">
        <f t="shared" si="2"/>
        <v>9845317.3789941035</v>
      </c>
      <c r="G73" s="3">
        <f t="shared" si="7"/>
        <v>-17109.876460813295</v>
      </c>
      <c r="H73" s="18"/>
      <c r="I73" s="10">
        <f t="shared" si="3"/>
        <v>-960638.97328829137</v>
      </c>
      <c r="J73" s="5"/>
      <c r="O73" s="6"/>
      <c r="P73" s="7"/>
      <c r="Q73" s="3"/>
      <c r="R73" s="5"/>
      <c r="S73" s="5"/>
      <c r="T73" s="3"/>
      <c r="U73" s="3"/>
      <c r="V73" s="5"/>
    </row>
    <row r="74" spans="2:22" x14ac:dyDescent="0.25">
      <c r="B74" s="6" t="s">
        <v>67</v>
      </c>
      <c r="C74" s="7">
        <f t="shared" si="4"/>
        <v>-943529.09682747803</v>
      </c>
      <c r="D74" s="3">
        <f t="shared" si="6"/>
        <v>87623.324673047522</v>
      </c>
      <c r="E74" s="5">
        <f t="shared" si="1"/>
        <v>855905.77215443051</v>
      </c>
      <c r="F74" s="5">
        <f t="shared" si="2"/>
        <v>8989411.6068396736</v>
      </c>
      <c r="G74" s="3">
        <f t="shared" si="7"/>
        <v>-15752.507806390566</v>
      </c>
      <c r="H74" s="18"/>
      <c r="I74" s="10">
        <f t="shared" si="3"/>
        <v>-959281.60463386856</v>
      </c>
      <c r="J74" s="5"/>
      <c r="O74" s="6"/>
      <c r="P74" s="7"/>
      <c r="Q74" s="3"/>
      <c r="R74" s="5"/>
      <c r="S74" s="5"/>
      <c r="T74" s="3"/>
      <c r="U74" s="3"/>
      <c r="V74" s="5"/>
    </row>
    <row r="75" spans="2:22" x14ac:dyDescent="0.25">
      <c r="B75" s="6" t="s">
        <v>68</v>
      </c>
      <c r="C75" s="7">
        <f t="shared" si="4"/>
        <v>-943529.09682747803</v>
      </c>
      <c r="D75" s="3">
        <f t="shared" si="6"/>
        <v>80005.763300873092</v>
      </c>
      <c r="E75" s="5">
        <f t="shared" si="1"/>
        <v>863523.33352660493</v>
      </c>
      <c r="F75" s="5">
        <f t="shared" si="2"/>
        <v>8125888.2733130688</v>
      </c>
      <c r="G75" s="3">
        <f t="shared" si="7"/>
        <v>-14383.058570943478</v>
      </c>
      <c r="H75" s="18"/>
      <c r="I75" s="10">
        <f t="shared" si="3"/>
        <v>-957912.15539842146</v>
      </c>
      <c r="J75" s="5"/>
      <c r="O75" s="6"/>
      <c r="P75" s="7"/>
      <c r="Q75" s="3"/>
      <c r="R75" s="5"/>
      <c r="S75" s="5"/>
      <c r="T75" s="3"/>
      <c r="U75" s="3"/>
      <c r="V75" s="5"/>
    </row>
    <row r="76" spans="2:22" x14ac:dyDescent="0.25">
      <c r="B76" s="6" t="s">
        <v>69</v>
      </c>
      <c r="C76" s="7">
        <f t="shared" si="4"/>
        <v>-943529.09682747803</v>
      </c>
      <c r="D76" s="3">
        <f t="shared" si="6"/>
        <v>72320.405632486305</v>
      </c>
      <c r="E76" s="5">
        <f t="shared" si="1"/>
        <v>871208.6911949917</v>
      </c>
      <c r="F76" s="5">
        <f t="shared" si="2"/>
        <v>7254679.5821180772</v>
      </c>
      <c r="G76" s="3">
        <f t="shared" si="7"/>
        <v>-13001.421237300909</v>
      </c>
      <c r="H76" s="18"/>
      <c r="I76" s="10">
        <f t="shared" si="3"/>
        <v>-956530.518064779</v>
      </c>
      <c r="J76" s="5"/>
      <c r="O76" s="6"/>
      <c r="P76" s="7"/>
      <c r="Q76" s="3"/>
      <c r="R76" s="5"/>
      <c r="S76" s="5"/>
      <c r="T76" s="3"/>
      <c r="U76" s="3"/>
      <c r="V76" s="5"/>
    </row>
    <row r="77" spans="2:22" x14ac:dyDescent="0.25">
      <c r="B77" s="6" t="s">
        <v>70</v>
      </c>
      <c r="C77" s="7">
        <f t="shared" si="4"/>
        <v>-943529.09682747803</v>
      </c>
      <c r="D77" s="3">
        <f t="shared" ref="D77:D84" si="8">+F76*$B$7</f>
        <v>64566.648280850888</v>
      </c>
      <c r="E77" s="5">
        <f t="shared" ref="E77:E84" si="9">+-C77-D77</f>
        <v>878962.44854662719</v>
      </c>
      <c r="F77" s="5">
        <f t="shared" ref="F77:F84" si="10">+F76-E77</f>
        <v>6375717.1335714497</v>
      </c>
      <c r="G77" s="3">
        <f t="shared" ref="G77:G84" si="11">+-F76/1000000*$B$8</f>
        <v>-11607.487331388924</v>
      </c>
      <c r="H77" s="18"/>
      <c r="I77" s="10">
        <f t="shared" ref="I77:I84" si="12">+C77+G77</f>
        <v>-955136.5841588669</v>
      </c>
      <c r="J77" s="5"/>
      <c r="O77" s="6"/>
      <c r="P77" s="7"/>
      <c r="Q77" s="3"/>
      <c r="R77" s="5"/>
      <c r="S77" s="5"/>
      <c r="T77" s="3"/>
      <c r="U77" s="3"/>
      <c r="V77" s="5"/>
    </row>
    <row r="78" spans="2:22" x14ac:dyDescent="0.25">
      <c r="B78" s="6" t="s">
        <v>71</v>
      </c>
      <c r="C78" s="7">
        <f t="shared" ref="C78:C84" si="13">+C77</f>
        <v>-943529.09682747803</v>
      </c>
      <c r="D78" s="3">
        <f t="shared" si="8"/>
        <v>56743.882488785901</v>
      </c>
      <c r="E78" s="5">
        <f t="shared" si="9"/>
        <v>886785.21433869214</v>
      </c>
      <c r="F78" s="5">
        <f t="shared" si="10"/>
        <v>5488931.9192327578</v>
      </c>
      <c r="G78" s="3">
        <f t="shared" si="11"/>
        <v>-10201.14741371432</v>
      </c>
      <c r="H78" s="18"/>
      <c r="I78" s="10">
        <f t="shared" si="12"/>
        <v>-953730.24424119235</v>
      </c>
      <c r="J78" s="5"/>
      <c r="O78" s="6"/>
      <c r="P78" s="7"/>
      <c r="Q78" s="3"/>
      <c r="R78" s="5"/>
      <c r="S78" s="5"/>
      <c r="T78" s="3"/>
      <c r="U78" s="3"/>
      <c r="V78" s="5"/>
    </row>
    <row r="79" spans="2:22" x14ac:dyDescent="0.25">
      <c r="B79" s="6" t="s">
        <v>72</v>
      </c>
      <c r="C79" s="7">
        <f t="shared" si="13"/>
        <v>-943529.09682747803</v>
      </c>
      <c r="D79" s="3">
        <f t="shared" si="8"/>
        <v>48851.494081171542</v>
      </c>
      <c r="E79" s="5">
        <f t="shared" si="9"/>
        <v>894677.60274630645</v>
      </c>
      <c r="F79" s="5">
        <f t="shared" si="10"/>
        <v>4594254.3164864518</v>
      </c>
      <c r="G79" s="3">
        <f t="shared" si="11"/>
        <v>-8782.2910707724113</v>
      </c>
      <c r="H79" s="18"/>
      <c r="I79" s="10">
        <f t="shared" si="12"/>
        <v>-952311.38789825048</v>
      </c>
      <c r="J79" s="5"/>
      <c r="O79" s="6"/>
      <c r="P79" s="7"/>
      <c r="Q79" s="3"/>
      <c r="R79" s="5"/>
      <c r="S79" s="5"/>
      <c r="T79" s="3"/>
      <c r="U79" s="3"/>
      <c r="V79" s="5"/>
    </row>
    <row r="80" spans="2:22" x14ac:dyDescent="0.25">
      <c r="B80" s="6" t="s">
        <v>73</v>
      </c>
      <c r="C80" s="7">
        <f t="shared" si="13"/>
        <v>-943529.09682747803</v>
      </c>
      <c r="D80" s="3">
        <f t="shared" si="8"/>
        <v>40888.863416729422</v>
      </c>
      <c r="E80" s="5">
        <f t="shared" si="9"/>
        <v>902640.23341074865</v>
      </c>
      <c r="F80" s="5">
        <f t="shared" si="10"/>
        <v>3691614.0830757031</v>
      </c>
      <c r="G80" s="3">
        <f t="shared" si="11"/>
        <v>-7350.8069063783223</v>
      </c>
      <c r="H80" s="18"/>
      <c r="I80" s="10">
        <f t="shared" si="12"/>
        <v>-950879.90373385639</v>
      </c>
      <c r="J80" s="5"/>
      <c r="O80" s="6"/>
      <c r="P80" s="7"/>
      <c r="Q80" s="3"/>
      <c r="R80" s="5"/>
      <c r="S80" s="5"/>
      <c r="T80" s="3"/>
      <c r="U80" s="3"/>
      <c r="V80" s="5"/>
    </row>
    <row r="81" spans="2:22" x14ac:dyDescent="0.25">
      <c r="B81" s="6" t="s">
        <v>74</v>
      </c>
      <c r="C81" s="7">
        <f t="shared" si="13"/>
        <v>-943529.09682747803</v>
      </c>
      <c r="D81" s="3">
        <f t="shared" si="8"/>
        <v>32855.365339373755</v>
      </c>
      <c r="E81" s="5">
        <f t="shared" si="9"/>
        <v>910673.73148810433</v>
      </c>
      <c r="F81" s="5">
        <f t="shared" si="10"/>
        <v>2780940.3515875987</v>
      </c>
      <c r="G81" s="3">
        <f t="shared" si="11"/>
        <v>-5906.5825329211248</v>
      </c>
      <c r="H81" s="18"/>
      <c r="I81" s="10">
        <f t="shared" si="12"/>
        <v>-949435.67936039914</v>
      </c>
      <c r="J81" s="5"/>
      <c r="O81" s="6"/>
      <c r="P81" s="7"/>
      <c r="Q81" s="3"/>
      <c r="R81" s="5"/>
      <c r="S81" s="5"/>
      <c r="T81" s="3"/>
      <c r="U81" s="3"/>
      <c r="V81" s="5"/>
    </row>
    <row r="82" spans="2:22" x14ac:dyDescent="0.25">
      <c r="B82" s="6" t="s">
        <v>75</v>
      </c>
      <c r="C82" s="7">
        <f t="shared" si="13"/>
        <v>-943529.09682747803</v>
      </c>
      <c r="D82" s="3">
        <f t="shared" si="8"/>
        <v>24750.369129129627</v>
      </c>
      <c r="E82" s="5">
        <f t="shared" si="9"/>
        <v>918778.72769834846</v>
      </c>
      <c r="F82" s="5">
        <f t="shared" si="10"/>
        <v>1862161.6238892502</v>
      </c>
      <c r="G82" s="3">
        <f t="shared" si="11"/>
        <v>-4449.5045625401581</v>
      </c>
      <c r="H82" s="18"/>
      <c r="I82" s="10">
        <f t="shared" si="12"/>
        <v>-947978.60139001824</v>
      </c>
      <c r="J82" s="5"/>
      <c r="O82" s="6"/>
      <c r="P82" s="7"/>
      <c r="Q82" s="3"/>
      <c r="R82" s="5"/>
      <c r="S82" s="5"/>
      <c r="T82" s="3"/>
      <c r="U82" s="3"/>
      <c r="V82" s="5"/>
    </row>
    <row r="83" spans="2:22" x14ac:dyDescent="0.25">
      <c r="B83" s="6" t="s">
        <v>76</v>
      </c>
      <c r="C83" s="7">
        <f t="shared" si="13"/>
        <v>-943529.09682747803</v>
      </c>
      <c r="D83" s="3">
        <f t="shared" si="8"/>
        <v>16573.238452614325</v>
      </c>
      <c r="E83" s="5">
        <f t="shared" si="9"/>
        <v>926955.85837486375</v>
      </c>
      <c r="F83" s="5">
        <f t="shared" si="10"/>
        <v>935205.76551438647</v>
      </c>
      <c r="G83" s="3">
        <f t="shared" si="11"/>
        <v>-2979.4585982228004</v>
      </c>
      <c r="H83" s="18"/>
      <c r="I83" s="10">
        <f t="shared" si="12"/>
        <v>-946508.55542570085</v>
      </c>
      <c r="J83" s="5"/>
      <c r="O83" s="6"/>
      <c r="P83" s="7"/>
      <c r="Q83" s="3"/>
      <c r="R83" s="5"/>
      <c r="S83" s="5"/>
      <c r="T83" s="3"/>
      <c r="U83" s="3"/>
      <c r="V83" s="5"/>
    </row>
    <row r="84" spans="2:22" x14ac:dyDescent="0.25">
      <c r="B84" s="6" t="s">
        <v>77</v>
      </c>
      <c r="C84" s="7">
        <f t="shared" si="13"/>
        <v>-943529.09682747803</v>
      </c>
      <c r="D84" s="3">
        <f t="shared" si="8"/>
        <v>8323.3313130780389</v>
      </c>
      <c r="E84" s="5">
        <f t="shared" si="9"/>
        <v>935205.76551439997</v>
      </c>
      <c r="F84" s="5">
        <f t="shared" si="10"/>
        <v>-1.3504177331924438E-8</v>
      </c>
      <c r="G84" s="3">
        <f t="shared" si="11"/>
        <v>-1496.3292248230184</v>
      </c>
      <c r="H84" s="18"/>
      <c r="I84" s="10">
        <f t="shared" si="12"/>
        <v>-945025.42605230107</v>
      </c>
      <c r="J84" s="5"/>
      <c r="O84" s="6"/>
      <c r="P84" s="7"/>
      <c r="Q84" s="3"/>
      <c r="R84" s="5"/>
      <c r="S84" s="5"/>
      <c r="T84" s="3"/>
      <c r="U84" s="3"/>
      <c r="V84" s="5"/>
    </row>
    <row r="85" spans="2:22" x14ac:dyDescent="0.25">
      <c r="B85" s="6"/>
      <c r="C85" s="7"/>
      <c r="D85" s="3"/>
      <c r="E85" s="5"/>
      <c r="F85" s="5"/>
      <c r="G85" s="3"/>
      <c r="H85" s="18"/>
      <c r="I85" s="3"/>
      <c r="J85" s="5"/>
      <c r="O85" s="6"/>
      <c r="P85" s="7"/>
      <c r="Q85" s="3"/>
      <c r="R85" s="5"/>
      <c r="S85" s="5"/>
      <c r="T85" s="3"/>
      <c r="U85" s="3"/>
      <c r="V85" s="5"/>
    </row>
    <row r="86" spans="2:22" x14ac:dyDescent="0.25">
      <c r="B86" s="6"/>
      <c r="C86" s="7"/>
      <c r="D86" s="3"/>
      <c r="E86" s="5"/>
      <c r="F86" s="5"/>
      <c r="G86" s="3"/>
      <c r="H86" s="18"/>
      <c r="I86" s="3"/>
      <c r="J86" s="5"/>
      <c r="O86" s="6"/>
      <c r="P86" s="7"/>
      <c r="Q86" s="3"/>
      <c r="R86" s="5"/>
      <c r="S86" s="5"/>
      <c r="T86" s="3"/>
      <c r="U86" s="3"/>
      <c r="V86" s="5"/>
    </row>
    <row r="87" spans="2:22" x14ac:dyDescent="0.25">
      <c r="B87" s="6"/>
      <c r="C87" s="7"/>
      <c r="D87" s="3"/>
      <c r="E87" s="5"/>
      <c r="F87" s="5"/>
      <c r="G87" s="3"/>
      <c r="H87" s="18"/>
      <c r="I87" s="3"/>
      <c r="J87" s="5"/>
      <c r="O87" s="6"/>
      <c r="P87" s="7"/>
      <c r="Q87" s="3"/>
      <c r="R87" s="5"/>
      <c r="S87" s="5"/>
      <c r="T87" s="3"/>
      <c r="U87" s="3"/>
      <c r="V87" s="5"/>
    </row>
    <row r="88" spans="2:22" x14ac:dyDescent="0.25">
      <c r="B88" s="6"/>
      <c r="C88" s="7"/>
      <c r="D88" s="3"/>
      <c r="E88" s="5"/>
      <c r="F88" s="5"/>
      <c r="G88" s="3"/>
      <c r="H88" s="18"/>
      <c r="I88" s="3"/>
      <c r="J88" s="5"/>
      <c r="O88" s="6"/>
      <c r="P88" s="7"/>
      <c r="Q88" s="3"/>
      <c r="R88" s="5"/>
      <c r="S88" s="5"/>
      <c r="T88" s="3"/>
      <c r="U88" s="3"/>
      <c r="V88" s="5"/>
    </row>
    <row r="89" spans="2:22" x14ac:dyDescent="0.25">
      <c r="B89" s="6"/>
      <c r="C89" s="7"/>
      <c r="D89" s="3"/>
      <c r="E89" s="5"/>
      <c r="F89" s="5"/>
      <c r="G89" s="3"/>
      <c r="H89" s="18"/>
      <c r="I89" s="3"/>
      <c r="J89" s="5"/>
      <c r="O89" s="6"/>
      <c r="P89" s="7"/>
      <c r="Q89" s="3"/>
      <c r="R89" s="5"/>
      <c r="S89" s="5"/>
      <c r="T89" s="3"/>
      <c r="U89" s="3"/>
      <c r="V89" s="5"/>
    </row>
    <row r="90" spans="2:22" x14ac:dyDescent="0.25">
      <c r="B90" s="6"/>
      <c r="C90" s="7"/>
      <c r="D90" s="3"/>
      <c r="E90" s="5"/>
      <c r="F90" s="5"/>
      <c r="G90" s="3"/>
      <c r="H90" s="18"/>
      <c r="I90" s="3"/>
      <c r="J90" s="5"/>
      <c r="O90" s="6"/>
      <c r="P90" s="7"/>
      <c r="Q90" s="3"/>
      <c r="R90" s="5"/>
      <c r="S90" s="5"/>
      <c r="T90" s="3"/>
      <c r="U90" s="3"/>
      <c r="V90" s="5"/>
    </row>
    <row r="91" spans="2:22" x14ac:dyDescent="0.25">
      <c r="B91" s="6"/>
      <c r="C91" s="7"/>
      <c r="D91" s="3"/>
      <c r="E91" s="5"/>
      <c r="F91" s="5"/>
      <c r="G91" s="3"/>
      <c r="H91" s="18"/>
      <c r="I91" s="3"/>
      <c r="J91" s="5"/>
      <c r="O91" s="6"/>
      <c r="P91" s="7"/>
      <c r="Q91" s="3"/>
      <c r="R91" s="5"/>
      <c r="S91" s="5"/>
      <c r="T91" s="3"/>
      <c r="U91" s="3"/>
      <c r="V91" s="5"/>
    </row>
    <row r="92" spans="2:22" x14ac:dyDescent="0.25">
      <c r="B92" s="6"/>
      <c r="C92" s="7"/>
      <c r="D92" s="3"/>
      <c r="E92" s="5"/>
      <c r="F92" s="5"/>
      <c r="G92" s="3"/>
      <c r="H92" s="18"/>
      <c r="I92" s="3"/>
      <c r="J92" s="5"/>
      <c r="O92" s="6"/>
      <c r="P92" s="7"/>
      <c r="Q92" s="3"/>
      <c r="R92" s="5"/>
      <c r="S92" s="5"/>
      <c r="T92" s="3"/>
      <c r="U92" s="3"/>
      <c r="V92" s="5"/>
    </row>
    <row r="93" spans="2:22" x14ac:dyDescent="0.25">
      <c r="B93" s="6"/>
      <c r="C93" s="7"/>
      <c r="D93" s="3"/>
      <c r="E93" s="5"/>
      <c r="F93" s="5"/>
      <c r="G93" s="3"/>
      <c r="H93" s="18"/>
      <c r="I93" s="3"/>
      <c r="J93" s="5"/>
      <c r="O93" s="6"/>
      <c r="P93" s="7"/>
      <c r="Q93" s="3"/>
      <c r="R93" s="5"/>
      <c r="S93" s="5"/>
      <c r="T93" s="3"/>
      <c r="U93" s="3"/>
      <c r="V93" s="5"/>
    </row>
    <row r="94" spans="2:22" x14ac:dyDescent="0.25">
      <c r="B94" s="6"/>
      <c r="C94" s="7"/>
      <c r="D94" s="3"/>
      <c r="E94" s="5"/>
      <c r="F94" s="5"/>
      <c r="G94" s="3"/>
      <c r="H94" s="18"/>
      <c r="I94" s="3"/>
      <c r="J94" s="5"/>
      <c r="O94" s="6"/>
      <c r="P94" s="7"/>
      <c r="Q94" s="3"/>
      <c r="R94" s="5"/>
      <c r="S94" s="5"/>
      <c r="T94" s="3"/>
      <c r="U94" s="3"/>
      <c r="V94" s="5"/>
    </row>
    <row r="95" spans="2:22" x14ac:dyDescent="0.25">
      <c r="B95" s="6"/>
      <c r="C95" s="7"/>
      <c r="D95" s="3"/>
      <c r="E95" s="5"/>
      <c r="F95" s="5"/>
      <c r="G95" s="3"/>
      <c r="H95" s="18"/>
      <c r="I95" s="3"/>
      <c r="J95" s="5"/>
      <c r="O95" s="6"/>
      <c r="P95" s="7"/>
      <c r="Q95" s="3"/>
      <c r="R95" s="5"/>
      <c r="S95" s="5"/>
      <c r="T95" s="3"/>
      <c r="U95" s="3"/>
      <c r="V95" s="5"/>
    </row>
    <row r="96" spans="2:22" x14ac:dyDescent="0.25">
      <c r="B96" s="6"/>
      <c r="C96" s="7"/>
      <c r="D96" s="3"/>
      <c r="E96" s="5"/>
      <c r="F96" s="5"/>
      <c r="G96" s="3"/>
      <c r="H96" s="18"/>
      <c r="I96" s="3"/>
      <c r="J96" s="5"/>
      <c r="O96" s="6"/>
      <c r="P96" s="7"/>
      <c r="Q96" s="3"/>
      <c r="R96" s="5"/>
      <c r="S96" s="5"/>
      <c r="T96" s="3"/>
      <c r="U96" s="3"/>
      <c r="V96" s="5"/>
    </row>
    <row r="97" spans="2:22" x14ac:dyDescent="0.25">
      <c r="B97" s="6"/>
      <c r="C97" s="7"/>
      <c r="D97" s="3"/>
      <c r="E97" s="5"/>
      <c r="F97" s="5"/>
      <c r="G97" s="3"/>
      <c r="H97" s="18"/>
      <c r="I97" s="3"/>
      <c r="J97" s="5"/>
      <c r="O97" s="6"/>
      <c r="P97" s="7"/>
      <c r="Q97" s="3"/>
      <c r="R97" s="5"/>
      <c r="S97" s="5"/>
      <c r="T97" s="3"/>
      <c r="U97" s="3"/>
      <c r="V97" s="5"/>
    </row>
    <row r="98" spans="2:22" x14ac:dyDescent="0.25">
      <c r="B98" s="6"/>
      <c r="C98" s="7"/>
      <c r="D98" s="3"/>
      <c r="E98" s="5"/>
      <c r="F98" s="5"/>
      <c r="G98" s="3"/>
      <c r="H98" s="18"/>
      <c r="I98" s="3"/>
      <c r="J98" s="5"/>
      <c r="O98" s="6"/>
      <c r="P98" s="7"/>
      <c r="Q98" s="3"/>
      <c r="R98" s="5"/>
      <c r="S98" s="5"/>
      <c r="T98" s="3"/>
      <c r="U98" s="3"/>
      <c r="V98" s="5"/>
    </row>
    <row r="99" spans="2:22" x14ac:dyDescent="0.25">
      <c r="B99" s="6"/>
      <c r="C99" s="7"/>
      <c r="D99" s="3"/>
      <c r="E99" s="5"/>
      <c r="F99" s="5"/>
      <c r="G99" s="3"/>
      <c r="H99" s="18"/>
      <c r="I99" s="3"/>
      <c r="J99" s="5"/>
      <c r="O99" s="6"/>
      <c r="P99" s="7"/>
      <c r="Q99" s="3"/>
      <c r="R99" s="5"/>
      <c r="S99" s="5"/>
      <c r="T99" s="3"/>
      <c r="U99" s="3"/>
      <c r="V99" s="5"/>
    </row>
    <row r="100" spans="2:22" x14ac:dyDescent="0.25">
      <c r="B100" s="6"/>
      <c r="C100" s="7"/>
      <c r="D100" s="3"/>
      <c r="E100" s="5"/>
      <c r="F100" s="5"/>
      <c r="G100" s="3"/>
      <c r="H100" s="18"/>
      <c r="I100" s="3"/>
      <c r="J100" s="5"/>
      <c r="O100" s="6"/>
      <c r="P100" s="7"/>
      <c r="Q100" s="3"/>
      <c r="R100" s="5"/>
      <c r="S100" s="5"/>
      <c r="T100" s="3"/>
      <c r="U100" s="3"/>
      <c r="V100" s="5"/>
    </row>
    <row r="101" spans="2:22" x14ac:dyDescent="0.25">
      <c r="B101" s="6"/>
      <c r="C101" s="7"/>
      <c r="D101" s="3"/>
      <c r="E101" s="5"/>
      <c r="F101" s="5"/>
      <c r="G101" s="3"/>
      <c r="H101" s="18"/>
      <c r="I101" s="3"/>
      <c r="J101" s="5"/>
      <c r="O101" s="6"/>
      <c r="P101" s="7"/>
      <c r="Q101" s="3"/>
      <c r="R101" s="5"/>
      <c r="S101" s="5"/>
      <c r="T101" s="3"/>
      <c r="U101" s="3"/>
      <c r="V101" s="5"/>
    </row>
    <row r="102" spans="2:22" x14ac:dyDescent="0.25">
      <c r="B102" s="6"/>
      <c r="C102" s="7"/>
      <c r="D102" s="3"/>
      <c r="E102" s="5"/>
      <c r="F102" s="5"/>
      <c r="G102" s="3"/>
      <c r="H102" s="18"/>
      <c r="I102" s="3"/>
      <c r="J102" s="5"/>
      <c r="O102" s="6"/>
      <c r="P102" s="7"/>
      <c r="Q102" s="3"/>
      <c r="R102" s="5"/>
      <c r="S102" s="5"/>
      <c r="T102" s="3"/>
      <c r="U102" s="3"/>
      <c r="V102" s="5"/>
    </row>
    <row r="103" spans="2:22" x14ac:dyDescent="0.25">
      <c r="B103" s="6"/>
      <c r="C103" s="7"/>
      <c r="D103" s="3"/>
      <c r="E103" s="5"/>
      <c r="F103" s="5"/>
      <c r="G103" s="3"/>
      <c r="H103" s="18"/>
      <c r="I103" s="3"/>
      <c r="J103" s="5"/>
      <c r="O103" s="6"/>
      <c r="P103" s="7"/>
      <c r="Q103" s="3"/>
      <c r="R103" s="5"/>
      <c r="S103" s="5"/>
      <c r="T103" s="3"/>
      <c r="U103" s="3"/>
      <c r="V103" s="5"/>
    </row>
    <row r="104" spans="2:22" x14ac:dyDescent="0.25">
      <c r="B104" s="6"/>
      <c r="C104" s="7"/>
      <c r="D104" s="3"/>
      <c r="E104" s="5"/>
      <c r="F104" s="5"/>
      <c r="G104" s="3"/>
      <c r="H104" s="18"/>
      <c r="I104" s="3"/>
      <c r="J104" s="5"/>
      <c r="O104" s="6"/>
      <c r="P104" s="7"/>
      <c r="Q104" s="3"/>
      <c r="R104" s="5"/>
      <c r="S104" s="5"/>
      <c r="T104" s="3"/>
      <c r="U104" s="3"/>
      <c r="V104" s="5"/>
    </row>
    <row r="105" spans="2:22" x14ac:dyDescent="0.25">
      <c r="B105" s="6"/>
      <c r="C105" s="7"/>
      <c r="D105" s="3"/>
      <c r="E105" s="5"/>
      <c r="F105" s="5"/>
      <c r="G105" s="3"/>
      <c r="H105" s="18"/>
      <c r="I105" s="3"/>
      <c r="J105" s="5"/>
      <c r="O105" s="6"/>
      <c r="P105" s="7"/>
      <c r="Q105" s="3"/>
      <c r="R105" s="5"/>
      <c r="S105" s="5"/>
      <c r="T105" s="3"/>
      <c r="U105" s="3"/>
      <c r="V105" s="5"/>
    </row>
    <row r="106" spans="2:22" x14ac:dyDescent="0.25">
      <c r="B106" s="6"/>
      <c r="C106" s="7"/>
      <c r="D106" s="3"/>
      <c r="E106" s="5"/>
      <c r="F106" s="5"/>
      <c r="G106" s="3"/>
      <c r="H106" s="18"/>
      <c r="I106" s="3"/>
      <c r="J106" s="5"/>
      <c r="O106" s="6"/>
      <c r="P106" s="7"/>
      <c r="Q106" s="3"/>
      <c r="R106" s="5"/>
      <c r="S106" s="5"/>
      <c r="T106" s="3"/>
      <c r="U106" s="3"/>
      <c r="V106" s="5"/>
    </row>
    <row r="107" spans="2:22" x14ac:dyDescent="0.25">
      <c r="B107" s="6"/>
      <c r="C107" s="7"/>
      <c r="D107" s="3"/>
      <c r="E107" s="5"/>
      <c r="F107" s="5"/>
      <c r="G107" s="3"/>
      <c r="H107" s="18"/>
      <c r="I107" s="3"/>
      <c r="J107" s="5"/>
      <c r="O107" s="6"/>
      <c r="P107" s="7"/>
      <c r="Q107" s="3"/>
      <c r="R107" s="5"/>
      <c r="S107" s="5"/>
      <c r="T107" s="3"/>
      <c r="U107" s="3"/>
      <c r="V107" s="5"/>
    </row>
    <row r="108" spans="2:22" x14ac:dyDescent="0.25">
      <c r="B108" s="6"/>
      <c r="C108" s="7"/>
      <c r="D108" s="3"/>
      <c r="E108" s="5"/>
      <c r="F108" s="5"/>
      <c r="G108" s="3"/>
      <c r="H108" s="18"/>
      <c r="I108" s="3"/>
      <c r="J108" s="5"/>
      <c r="O108" s="6"/>
      <c r="P108" s="7"/>
      <c r="Q108" s="3"/>
      <c r="R108" s="5"/>
      <c r="S108" s="5"/>
      <c r="T108" s="3"/>
      <c r="U108" s="3"/>
      <c r="V108" s="5"/>
    </row>
    <row r="109" spans="2:22" x14ac:dyDescent="0.25">
      <c r="B109" s="6"/>
      <c r="C109" s="7"/>
      <c r="D109" s="3"/>
      <c r="E109" s="5"/>
      <c r="F109" s="5"/>
      <c r="G109" s="3"/>
      <c r="H109" s="18"/>
      <c r="I109" s="3"/>
      <c r="J109" s="5"/>
      <c r="O109" s="6"/>
      <c r="P109" s="7"/>
      <c r="Q109" s="3"/>
      <c r="R109" s="5"/>
      <c r="S109" s="5"/>
      <c r="T109" s="3"/>
      <c r="U109" s="3"/>
      <c r="V109" s="5"/>
    </row>
    <row r="110" spans="2:22" x14ac:dyDescent="0.25">
      <c r="B110" s="6"/>
      <c r="C110" s="7"/>
      <c r="D110" s="3"/>
      <c r="E110" s="5"/>
      <c r="F110" s="5"/>
      <c r="G110" s="3"/>
      <c r="H110" s="18"/>
      <c r="I110" s="3"/>
      <c r="J110" s="5"/>
      <c r="O110" s="6"/>
      <c r="P110" s="7"/>
      <c r="Q110" s="3"/>
      <c r="R110" s="5"/>
      <c r="S110" s="5"/>
      <c r="T110" s="3"/>
      <c r="U110" s="3"/>
      <c r="V110" s="5"/>
    </row>
    <row r="111" spans="2:22" x14ac:dyDescent="0.25">
      <c r="B111" s="6"/>
      <c r="C111" s="7"/>
      <c r="D111" s="3"/>
      <c r="E111" s="5"/>
      <c r="F111" s="5"/>
      <c r="G111" s="3"/>
      <c r="H111" s="18"/>
      <c r="I111" s="3"/>
      <c r="J111" s="5"/>
      <c r="O111" s="6"/>
      <c r="P111" s="7"/>
      <c r="Q111" s="3"/>
      <c r="R111" s="5"/>
      <c r="S111" s="5"/>
      <c r="T111" s="3"/>
      <c r="U111" s="3"/>
      <c r="V111" s="5"/>
    </row>
    <row r="112" spans="2:22" x14ac:dyDescent="0.25">
      <c r="B112" s="6"/>
      <c r="C112" s="7"/>
      <c r="D112" s="3"/>
      <c r="E112" s="5"/>
      <c r="F112" s="5"/>
      <c r="G112" s="3"/>
      <c r="H112" s="18"/>
      <c r="I112" s="3"/>
      <c r="J112" s="5"/>
      <c r="O112" s="6"/>
      <c r="P112" s="7"/>
      <c r="Q112" s="3"/>
      <c r="R112" s="5"/>
      <c r="S112" s="5"/>
      <c r="T112" s="3"/>
      <c r="U112" s="3"/>
      <c r="V112" s="5"/>
    </row>
    <row r="113" spans="2:22" x14ac:dyDescent="0.25">
      <c r="B113" s="6"/>
      <c r="C113" s="7"/>
      <c r="D113" s="3"/>
      <c r="E113" s="5"/>
      <c r="F113" s="5"/>
      <c r="G113" s="3"/>
      <c r="H113" s="18"/>
      <c r="I113" s="3"/>
      <c r="J113" s="5"/>
      <c r="O113" s="6"/>
      <c r="P113" s="7"/>
      <c r="Q113" s="3"/>
      <c r="R113" s="5"/>
      <c r="S113" s="5"/>
      <c r="T113" s="3"/>
      <c r="U113" s="3"/>
      <c r="V113" s="5"/>
    </row>
    <row r="114" spans="2:22" x14ac:dyDescent="0.25">
      <c r="B114" s="6"/>
      <c r="C114" s="7"/>
      <c r="D114" s="3"/>
      <c r="E114" s="5"/>
      <c r="F114" s="5"/>
      <c r="G114" s="3"/>
      <c r="H114" s="18"/>
      <c r="I114" s="3"/>
      <c r="J114" s="5"/>
      <c r="O114" s="6"/>
      <c r="P114" s="7"/>
      <c r="Q114" s="3"/>
      <c r="R114" s="5"/>
      <c r="S114" s="5"/>
      <c r="T114" s="3"/>
      <c r="U114" s="3"/>
      <c r="V114" s="5"/>
    </row>
    <row r="115" spans="2:22" x14ac:dyDescent="0.25">
      <c r="B115" s="6"/>
      <c r="C115" s="7"/>
      <c r="D115" s="3"/>
      <c r="E115" s="5"/>
      <c r="F115" s="5"/>
      <c r="G115" s="3"/>
      <c r="H115" s="18"/>
      <c r="I115" s="3"/>
      <c r="J115" s="5"/>
      <c r="O115" s="6"/>
      <c r="P115" s="7"/>
      <c r="Q115" s="3"/>
      <c r="R115" s="5"/>
      <c r="S115" s="5"/>
      <c r="T115" s="3"/>
      <c r="U115" s="3"/>
      <c r="V115" s="5"/>
    </row>
    <row r="116" spans="2:22" x14ac:dyDescent="0.25">
      <c r="B116" s="6"/>
      <c r="C116" s="7"/>
      <c r="D116" s="3"/>
      <c r="E116" s="5"/>
      <c r="F116" s="5"/>
      <c r="G116" s="3"/>
      <c r="H116" s="18"/>
      <c r="I116" s="3"/>
      <c r="J116" s="5"/>
      <c r="O116" s="6"/>
      <c r="P116" s="7"/>
      <c r="Q116" s="3"/>
      <c r="R116" s="5"/>
      <c r="S116" s="5"/>
      <c r="T116" s="3"/>
      <c r="U116" s="3"/>
      <c r="V116" s="5"/>
    </row>
    <row r="117" spans="2:22" x14ac:dyDescent="0.25">
      <c r="B117" s="6"/>
      <c r="C117" s="7"/>
      <c r="D117" s="3"/>
      <c r="E117" s="5"/>
      <c r="F117" s="5"/>
      <c r="G117" s="3"/>
      <c r="H117" s="18"/>
      <c r="I117" s="3"/>
      <c r="J117" s="5"/>
      <c r="O117" s="6"/>
      <c r="P117" s="7"/>
      <c r="Q117" s="3"/>
      <c r="R117" s="5"/>
      <c r="S117" s="5"/>
      <c r="T117" s="3"/>
      <c r="U117" s="3"/>
      <c r="V117" s="5"/>
    </row>
    <row r="118" spans="2:22" x14ac:dyDescent="0.25">
      <c r="B118" s="6"/>
      <c r="C118" s="7"/>
      <c r="D118" s="3"/>
      <c r="E118" s="5"/>
      <c r="F118" s="5"/>
      <c r="G118" s="3"/>
      <c r="H118" s="18"/>
      <c r="I118" s="3"/>
      <c r="J118" s="5"/>
      <c r="O118" s="6"/>
      <c r="P118" s="7"/>
      <c r="Q118" s="3"/>
      <c r="R118" s="5"/>
      <c r="S118" s="5"/>
      <c r="T118" s="3"/>
      <c r="U118" s="3"/>
      <c r="V118" s="5"/>
    </row>
    <row r="119" spans="2:22" x14ac:dyDescent="0.25">
      <c r="B119" s="6"/>
      <c r="C119" s="7"/>
      <c r="D119" s="3"/>
      <c r="E119" s="5"/>
      <c r="F119" s="5"/>
      <c r="G119" s="3"/>
      <c r="H119" s="18"/>
      <c r="I119" s="3"/>
      <c r="J119" s="5"/>
      <c r="O119" s="6"/>
      <c r="P119" s="7"/>
      <c r="Q119" s="3"/>
      <c r="R119" s="5"/>
      <c r="S119" s="5"/>
      <c r="T119" s="3"/>
      <c r="U119" s="3"/>
      <c r="V119" s="5"/>
    </row>
    <row r="120" spans="2:22" x14ac:dyDescent="0.25">
      <c r="B120" s="6"/>
      <c r="C120" s="7"/>
      <c r="D120" s="3"/>
      <c r="E120" s="5"/>
      <c r="F120" s="5"/>
      <c r="G120" s="3"/>
      <c r="H120" s="18"/>
      <c r="I120" s="3"/>
      <c r="J120" s="5"/>
      <c r="O120" s="6"/>
      <c r="P120" s="7"/>
      <c r="Q120" s="3"/>
      <c r="R120" s="5"/>
      <c r="S120" s="5"/>
      <c r="T120" s="3"/>
      <c r="U120" s="3"/>
      <c r="V120" s="5"/>
    </row>
    <row r="121" spans="2:22" x14ac:dyDescent="0.25">
      <c r="B121" s="6"/>
      <c r="C121" s="7"/>
      <c r="D121" s="3"/>
      <c r="E121" s="5"/>
      <c r="F121" s="5"/>
      <c r="G121" s="3"/>
      <c r="H121" s="18"/>
      <c r="I121" s="3"/>
      <c r="J121" s="5"/>
      <c r="O121" s="6"/>
      <c r="P121" s="7"/>
      <c r="Q121" s="3"/>
      <c r="R121" s="5"/>
      <c r="S121" s="5"/>
      <c r="T121" s="3"/>
      <c r="U121" s="3"/>
      <c r="V121" s="5"/>
    </row>
    <row r="122" spans="2:22" x14ac:dyDescent="0.25">
      <c r="B122" s="6"/>
      <c r="C122" s="7"/>
      <c r="D122" s="3"/>
      <c r="E122" s="5"/>
      <c r="F122" s="5"/>
      <c r="G122" s="3"/>
      <c r="H122" s="18"/>
      <c r="I122" s="3"/>
      <c r="J122" s="5"/>
      <c r="O122" s="6"/>
      <c r="P122" s="7"/>
      <c r="Q122" s="3"/>
      <c r="R122" s="5"/>
      <c r="S122" s="5"/>
      <c r="T122" s="3"/>
      <c r="U122" s="3"/>
      <c r="V122" s="5"/>
    </row>
    <row r="123" spans="2:22" x14ac:dyDescent="0.25">
      <c r="B123" s="6"/>
      <c r="C123" s="7"/>
      <c r="D123" s="3"/>
      <c r="E123" s="5"/>
      <c r="F123" s="5"/>
      <c r="G123" s="3"/>
      <c r="H123" s="18"/>
      <c r="I123" s="3"/>
      <c r="J123" s="5"/>
      <c r="O123" s="6"/>
      <c r="P123" s="7"/>
      <c r="Q123" s="3"/>
      <c r="R123" s="5"/>
      <c r="S123" s="5"/>
      <c r="T123" s="3"/>
      <c r="U123" s="3"/>
      <c r="V123" s="5"/>
    </row>
    <row r="124" spans="2:22" x14ac:dyDescent="0.25">
      <c r="B124" s="6"/>
      <c r="C124" s="7"/>
      <c r="D124" s="3"/>
      <c r="E124" s="5"/>
      <c r="F124" s="5"/>
      <c r="G124" s="3"/>
      <c r="H124" s="18"/>
      <c r="I124" s="3"/>
      <c r="J124" s="5"/>
      <c r="O124" s="6"/>
      <c r="P124" s="7"/>
      <c r="Q124" s="3"/>
      <c r="R124" s="5"/>
      <c r="S124" s="5"/>
      <c r="T124" s="3"/>
      <c r="U124" s="3"/>
      <c r="V124" s="5"/>
    </row>
    <row r="125" spans="2:22" x14ac:dyDescent="0.25">
      <c r="B125" s="6"/>
      <c r="C125" s="7"/>
      <c r="D125" s="3"/>
      <c r="E125" s="5"/>
      <c r="F125" s="5"/>
      <c r="G125" s="3"/>
      <c r="H125" s="18"/>
      <c r="I125" s="3"/>
      <c r="J125" s="5"/>
      <c r="O125" s="6"/>
      <c r="P125" s="7"/>
      <c r="Q125" s="3"/>
      <c r="R125" s="5"/>
      <c r="S125" s="5"/>
      <c r="T125" s="3"/>
      <c r="U125" s="3"/>
      <c r="V125" s="5"/>
    </row>
    <row r="126" spans="2:22" x14ac:dyDescent="0.25">
      <c r="B126" s="6"/>
      <c r="C126" s="7"/>
      <c r="D126" s="3"/>
      <c r="E126" s="5"/>
      <c r="F126" s="5"/>
      <c r="G126" s="3"/>
      <c r="H126" s="18"/>
      <c r="I126" s="3"/>
      <c r="J126" s="5"/>
      <c r="O126" s="6"/>
      <c r="P126" s="7"/>
      <c r="Q126" s="3"/>
      <c r="R126" s="5"/>
      <c r="S126" s="5"/>
      <c r="T126" s="3"/>
      <c r="U126" s="3"/>
      <c r="V126" s="5"/>
    </row>
    <row r="127" spans="2:22" x14ac:dyDescent="0.25">
      <c r="B127" s="6"/>
      <c r="C127" s="7"/>
      <c r="D127" s="3"/>
      <c r="E127" s="5"/>
      <c r="F127" s="5"/>
      <c r="G127" s="3"/>
      <c r="H127" s="18"/>
      <c r="I127" s="3"/>
      <c r="J127" s="5"/>
      <c r="O127" s="6"/>
      <c r="P127" s="7"/>
      <c r="Q127" s="3"/>
      <c r="R127" s="5"/>
      <c r="S127" s="5"/>
      <c r="T127" s="3"/>
      <c r="U127" s="3"/>
      <c r="V127" s="5"/>
    </row>
    <row r="128" spans="2:22" x14ac:dyDescent="0.25">
      <c r="B128" s="6"/>
      <c r="C128" s="7"/>
      <c r="D128" s="3"/>
      <c r="E128" s="5"/>
      <c r="F128" s="5"/>
      <c r="G128" s="3"/>
      <c r="H128" s="18"/>
      <c r="I128" s="3"/>
      <c r="J128" s="5"/>
      <c r="O128" s="6"/>
      <c r="P128" s="7"/>
      <c r="Q128" s="3"/>
      <c r="R128" s="5"/>
      <c r="S128" s="5"/>
      <c r="T128" s="3"/>
      <c r="U128" s="3"/>
      <c r="V128" s="5"/>
    </row>
    <row r="129" spans="2:22" x14ac:dyDescent="0.25">
      <c r="B129" s="6"/>
      <c r="C129" s="7"/>
      <c r="D129" s="3"/>
      <c r="E129" s="5"/>
      <c r="F129" s="5"/>
      <c r="G129" s="3"/>
      <c r="H129" s="18"/>
      <c r="I129" s="3"/>
      <c r="J129" s="5"/>
      <c r="O129" s="6"/>
      <c r="P129" s="7"/>
      <c r="Q129" s="3"/>
      <c r="R129" s="5"/>
      <c r="S129" s="5"/>
      <c r="T129" s="3"/>
      <c r="U129" s="3"/>
      <c r="V129" s="5"/>
    </row>
    <row r="130" spans="2:22" x14ac:dyDescent="0.25">
      <c r="B130" s="6"/>
      <c r="C130" s="7"/>
      <c r="D130" s="3"/>
      <c r="E130" s="5"/>
      <c r="F130" s="5"/>
      <c r="G130" s="3"/>
      <c r="H130" s="18"/>
      <c r="I130" s="3"/>
      <c r="J130" s="5"/>
      <c r="O130" s="6"/>
      <c r="P130" s="7"/>
      <c r="Q130" s="3"/>
      <c r="R130" s="5"/>
      <c r="S130" s="5"/>
      <c r="T130" s="3"/>
      <c r="U130" s="3"/>
      <c r="V130" s="5"/>
    </row>
    <row r="131" spans="2:22" x14ac:dyDescent="0.25">
      <c r="B131" s="6"/>
      <c r="C131" s="7"/>
      <c r="D131" s="3"/>
      <c r="E131" s="5"/>
      <c r="F131" s="5"/>
      <c r="G131" s="3"/>
      <c r="H131" s="18"/>
      <c r="I131" s="3"/>
      <c r="J131" s="5"/>
      <c r="O131" s="6"/>
      <c r="P131" s="7"/>
      <c r="Q131" s="3"/>
      <c r="R131" s="5"/>
      <c r="S131" s="5"/>
      <c r="T131" s="3"/>
      <c r="U131" s="3"/>
      <c r="V131" s="5"/>
    </row>
    <row r="132" spans="2:22" x14ac:dyDescent="0.25">
      <c r="B132" s="6"/>
      <c r="C132" s="7"/>
      <c r="D132" s="3"/>
      <c r="E132" s="5"/>
      <c r="F132" s="5"/>
      <c r="G132" s="3"/>
      <c r="H132" s="18"/>
      <c r="I132" s="3"/>
      <c r="J132" s="5"/>
      <c r="O132" s="6"/>
      <c r="P132" s="7"/>
      <c r="Q132" s="3"/>
      <c r="R132" s="5"/>
      <c r="S132" s="5"/>
      <c r="T132" s="3"/>
      <c r="U132" s="3"/>
      <c r="V132" s="5"/>
    </row>
    <row r="133" spans="2:22" x14ac:dyDescent="0.25">
      <c r="B133" s="6"/>
      <c r="C133" s="7"/>
      <c r="D133" s="3"/>
      <c r="E133" s="5"/>
      <c r="F133" s="5"/>
      <c r="G133" s="3"/>
      <c r="H133" s="18"/>
      <c r="I133" s="3"/>
      <c r="J133" s="5"/>
      <c r="O133" s="6"/>
      <c r="P133" s="7"/>
      <c r="Q133" s="3"/>
      <c r="R133" s="5"/>
      <c r="S133" s="5"/>
      <c r="T133" s="3"/>
      <c r="U133" s="3"/>
      <c r="V133" s="5"/>
    </row>
    <row r="134" spans="2:22" x14ac:dyDescent="0.25">
      <c r="B134" s="6"/>
      <c r="C134" s="7"/>
      <c r="D134" s="3"/>
      <c r="E134" s="5"/>
      <c r="F134" s="5"/>
      <c r="G134" s="3"/>
      <c r="H134" s="18"/>
      <c r="I134" s="3"/>
      <c r="J134" s="5"/>
      <c r="O134" s="6"/>
      <c r="P134" s="7"/>
      <c r="Q134" s="3"/>
      <c r="R134" s="5"/>
      <c r="S134" s="5"/>
      <c r="T134" s="3"/>
      <c r="U134" s="3"/>
      <c r="V134" s="5"/>
    </row>
    <row r="135" spans="2:22" x14ac:dyDescent="0.25">
      <c r="B135" s="6"/>
      <c r="C135" s="7"/>
      <c r="D135" s="3"/>
      <c r="E135" s="5"/>
      <c r="F135" s="5"/>
      <c r="G135" s="3"/>
      <c r="H135" s="18"/>
      <c r="I135" s="3"/>
      <c r="J135" s="5"/>
      <c r="O135" s="6"/>
      <c r="P135" s="7"/>
      <c r="Q135" s="3"/>
      <c r="R135" s="5"/>
      <c r="S135" s="5"/>
      <c r="T135" s="3"/>
      <c r="U135" s="3"/>
      <c r="V135" s="5"/>
    </row>
    <row r="136" spans="2:22" x14ac:dyDescent="0.25">
      <c r="B136" s="6"/>
      <c r="C136" s="7"/>
      <c r="D136" s="3"/>
      <c r="E136" s="5"/>
      <c r="F136" s="5"/>
      <c r="G136" s="3"/>
      <c r="H136" s="18"/>
      <c r="I136" s="3"/>
      <c r="J136" s="5"/>
      <c r="O136" s="6"/>
      <c r="P136" s="7"/>
      <c r="Q136" s="3"/>
      <c r="R136" s="5"/>
      <c r="S136" s="5"/>
      <c r="T136" s="3"/>
      <c r="U136" s="3"/>
      <c r="V136" s="5"/>
    </row>
    <row r="137" spans="2:22" x14ac:dyDescent="0.25">
      <c r="B137" s="6"/>
      <c r="C137" s="7"/>
      <c r="D137" s="3"/>
      <c r="E137" s="5"/>
      <c r="F137" s="5"/>
      <c r="G137" s="3"/>
      <c r="H137" s="18"/>
      <c r="I137" s="3"/>
      <c r="J137" s="5"/>
    </row>
    <row r="138" spans="2:22" x14ac:dyDescent="0.25">
      <c r="B138" s="6"/>
      <c r="C138" s="7"/>
      <c r="D138" s="3"/>
      <c r="E138" s="5"/>
      <c r="F138" s="5"/>
      <c r="G138" s="3"/>
      <c r="H138" s="18"/>
      <c r="I138" s="3"/>
      <c r="J138" s="5"/>
    </row>
    <row r="139" spans="2:22" x14ac:dyDescent="0.25">
      <c r="B139" s="6"/>
      <c r="C139" s="7"/>
      <c r="D139" s="3"/>
      <c r="E139" s="5"/>
      <c r="F139" s="5"/>
      <c r="G139" s="3"/>
      <c r="H139" s="18"/>
      <c r="I139" s="3"/>
      <c r="J139" s="5"/>
    </row>
    <row r="140" spans="2:22" x14ac:dyDescent="0.25">
      <c r="B140" s="6"/>
      <c r="C140" s="7"/>
      <c r="D140" s="3"/>
      <c r="E140" s="5"/>
      <c r="F140" s="5"/>
      <c r="G140" s="3"/>
      <c r="H140" s="18"/>
      <c r="I140" s="3"/>
      <c r="J140" s="5"/>
    </row>
    <row r="141" spans="2:22" x14ac:dyDescent="0.25">
      <c r="B141" s="6"/>
      <c r="C141" s="7"/>
      <c r="D141" s="3"/>
      <c r="E141" s="5"/>
      <c r="F141" s="5"/>
      <c r="G141" s="3"/>
      <c r="H141" s="18"/>
      <c r="I141" s="3"/>
      <c r="J141" s="5"/>
    </row>
    <row r="142" spans="2:22" x14ac:dyDescent="0.25">
      <c r="B142" s="6"/>
      <c r="C142" s="7"/>
      <c r="D142" s="3"/>
      <c r="E142" s="5"/>
      <c r="F142" s="5"/>
      <c r="G142" s="3"/>
      <c r="H142" s="18"/>
      <c r="I142" s="3"/>
      <c r="J142" s="5"/>
    </row>
    <row r="143" spans="2:22" x14ac:dyDescent="0.25">
      <c r="B143" s="6"/>
      <c r="C143" s="7"/>
      <c r="D143" s="3"/>
      <c r="E143" s="5"/>
      <c r="F143" s="5"/>
      <c r="G143" s="3"/>
      <c r="H143" s="18"/>
      <c r="I143" s="3"/>
      <c r="J143" s="5"/>
    </row>
    <row r="144" spans="2:22" x14ac:dyDescent="0.25">
      <c r="B144" s="6"/>
      <c r="C144" s="7"/>
      <c r="D144" s="3"/>
      <c r="E144" s="5"/>
      <c r="F144" s="5"/>
      <c r="G144" s="3"/>
      <c r="H144" s="18"/>
      <c r="I144" s="3"/>
      <c r="J144" s="5"/>
    </row>
    <row r="145" spans="2:10" x14ac:dyDescent="0.25">
      <c r="B145" s="6"/>
      <c r="C145" s="7"/>
      <c r="D145" s="3"/>
      <c r="E145" s="5"/>
      <c r="F145" s="5"/>
      <c r="G145" s="3"/>
      <c r="H145" s="18"/>
      <c r="I145" s="3"/>
      <c r="J145" s="5"/>
    </row>
    <row r="146" spans="2:10" x14ac:dyDescent="0.25">
      <c r="B146" s="6"/>
      <c r="C146" s="7"/>
      <c r="D146" s="3"/>
      <c r="E146" s="5"/>
      <c r="F146" s="5"/>
      <c r="G146" s="3"/>
      <c r="H146" s="18"/>
      <c r="I146" s="3"/>
      <c r="J146" s="5"/>
    </row>
    <row r="147" spans="2:10" x14ac:dyDescent="0.25">
      <c r="B147" s="6"/>
      <c r="C147" s="7"/>
      <c r="D147" s="3"/>
      <c r="E147" s="5"/>
      <c r="F147" s="5"/>
      <c r="G147" s="3"/>
      <c r="H147" s="18"/>
      <c r="I147" s="3"/>
      <c r="J147" s="5"/>
    </row>
    <row r="148" spans="2:10" x14ac:dyDescent="0.25">
      <c r="B148" s="6"/>
      <c r="C148" s="7"/>
      <c r="D148" s="3"/>
      <c r="E148" s="5"/>
      <c r="F148" s="5"/>
      <c r="G148" s="3"/>
      <c r="H148" s="18"/>
      <c r="I148" s="3"/>
      <c r="J148" s="5"/>
    </row>
    <row r="149" spans="2:10" x14ac:dyDescent="0.25">
      <c r="B149" s="6"/>
      <c r="C149" s="7"/>
      <c r="D149" s="3"/>
      <c r="E149" s="5"/>
      <c r="F149" s="5"/>
      <c r="G149" s="3"/>
      <c r="H149" s="18"/>
      <c r="I149" s="3"/>
      <c r="J149" s="5"/>
    </row>
    <row r="150" spans="2:10" x14ac:dyDescent="0.25">
      <c r="B150" s="6"/>
      <c r="C150" s="7"/>
      <c r="D150" s="3"/>
      <c r="E150" s="5"/>
      <c r="F150" s="5"/>
      <c r="G150" s="3"/>
      <c r="H150" s="18"/>
      <c r="I150" s="3"/>
      <c r="J150" s="5"/>
    </row>
    <row r="151" spans="2:10" x14ac:dyDescent="0.25">
      <c r="B151" s="6"/>
      <c r="C151" s="7"/>
      <c r="D151" s="3"/>
      <c r="E151" s="5"/>
      <c r="F151" s="5"/>
      <c r="G151" s="3"/>
      <c r="H151" s="18"/>
      <c r="I151" s="3"/>
      <c r="J151" s="5"/>
    </row>
    <row r="152" spans="2:10" x14ac:dyDescent="0.25">
      <c r="B152" s="6"/>
      <c r="C152" s="7"/>
      <c r="D152" s="3"/>
      <c r="E152" s="5"/>
      <c r="F152" s="5"/>
      <c r="G152" s="3"/>
      <c r="H152" s="18"/>
      <c r="I152" s="3"/>
      <c r="J152" s="5"/>
    </row>
    <row r="153" spans="2:10" x14ac:dyDescent="0.25">
      <c r="B153" s="6"/>
      <c r="C153" s="7"/>
      <c r="D153" s="3"/>
      <c r="E153" s="5"/>
      <c r="F153" s="5"/>
      <c r="G153" s="3"/>
      <c r="H153" s="18"/>
      <c r="I153" s="3"/>
      <c r="J153" s="5"/>
    </row>
    <row r="154" spans="2:10" x14ac:dyDescent="0.25">
      <c r="B154" s="6"/>
      <c r="C154" s="7"/>
      <c r="D154" s="3"/>
      <c r="E154" s="5"/>
      <c r="F154" s="5"/>
      <c r="G154" s="3"/>
      <c r="H154" s="18"/>
      <c r="I154" s="3"/>
      <c r="J154" s="5"/>
    </row>
    <row r="155" spans="2:10" x14ac:dyDescent="0.25">
      <c r="B155" s="6"/>
      <c r="C155" s="7"/>
      <c r="D155" s="3"/>
      <c r="E155" s="5"/>
      <c r="F155" s="5"/>
      <c r="G155" s="3"/>
      <c r="H155" s="18"/>
      <c r="I155" s="3"/>
      <c r="J155" s="5"/>
    </row>
    <row r="156" spans="2:10" x14ac:dyDescent="0.25">
      <c r="B156" s="6"/>
      <c r="C156" s="7"/>
      <c r="D156" s="3"/>
      <c r="E156" s="5"/>
      <c r="F156" s="5"/>
      <c r="G156" s="3"/>
      <c r="H156" s="18"/>
      <c r="I156" s="3"/>
      <c r="J156" s="5"/>
    </row>
    <row r="157" spans="2:10" x14ac:dyDescent="0.25">
      <c r="B157" s="6"/>
      <c r="C157" s="7"/>
      <c r="D157" s="3"/>
      <c r="E157" s="5"/>
      <c r="F157" s="5"/>
      <c r="G157" s="3"/>
      <c r="H157" s="18"/>
      <c r="I157" s="3"/>
      <c r="J157" s="5"/>
    </row>
    <row r="158" spans="2:10" x14ac:dyDescent="0.25">
      <c r="B158" s="6"/>
      <c r="C158" s="7"/>
      <c r="D158" s="3"/>
      <c r="E158" s="5"/>
      <c r="F158" s="5"/>
      <c r="G158" s="3"/>
      <c r="H158" s="18"/>
      <c r="I158" s="3"/>
      <c r="J158" s="5"/>
    </row>
    <row r="159" spans="2:10" x14ac:dyDescent="0.25">
      <c r="B159" s="6"/>
      <c r="C159" s="7"/>
      <c r="D159" s="3"/>
      <c r="E159" s="5"/>
      <c r="F159" s="5"/>
      <c r="G159" s="3"/>
      <c r="H159" s="18"/>
      <c r="I159" s="3"/>
      <c r="J159" s="5"/>
    </row>
    <row r="160" spans="2:10" x14ac:dyDescent="0.25">
      <c r="B160" s="6"/>
      <c r="C160" s="7"/>
      <c r="D160" s="3"/>
      <c r="E160" s="5"/>
      <c r="F160" s="5"/>
      <c r="G160" s="3"/>
      <c r="H160" s="18"/>
      <c r="I160" s="3"/>
      <c r="J160" s="5"/>
    </row>
    <row r="161" spans="2:10" x14ac:dyDescent="0.25">
      <c r="B161" s="6"/>
      <c r="C161" s="7"/>
      <c r="D161" s="3"/>
      <c r="E161" s="5"/>
      <c r="F161" s="5"/>
      <c r="G161" s="3"/>
      <c r="H161" s="18"/>
      <c r="I161" s="3"/>
      <c r="J161" s="5"/>
    </row>
    <row r="162" spans="2:10" x14ac:dyDescent="0.25">
      <c r="B162" s="6"/>
      <c r="C162" s="7"/>
      <c r="D162" s="3"/>
      <c r="E162" s="5"/>
      <c r="F162" s="5"/>
      <c r="G162" s="3"/>
      <c r="H162" s="18"/>
      <c r="I162" s="3"/>
      <c r="J162" s="5"/>
    </row>
    <row r="163" spans="2:10" x14ac:dyDescent="0.25">
      <c r="B163" s="6"/>
      <c r="C163" s="7"/>
      <c r="D163" s="3"/>
      <c r="E163" s="5"/>
      <c r="F163" s="5"/>
      <c r="G163" s="3"/>
      <c r="H163" s="18"/>
      <c r="I163" s="3"/>
      <c r="J163" s="5"/>
    </row>
    <row r="164" spans="2:10" x14ac:dyDescent="0.25">
      <c r="B164" s="6"/>
      <c r="C164" s="7"/>
      <c r="D164" s="3"/>
      <c r="E164" s="5"/>
      <c r="F164" s="5"/>
      <c r="G164" s="3"/>
      <c r="H164" s="18"/>
      <c r="I164" s="3"/>
      <c r="J164" s="5"/>
    </row>
    <row r="165" spans="2:10" x14ac:dyDescent="0.25">
      <c r="B165" s="6"/>
      <c r="C165" s="7"/>
      <c r="D165" s="3"/>
      <c r="E165" s="5"/>
      <c r="F165" s="5"/>
      <c r="G165" s="3"/>
      <c r="H165" s="18"/>
      <c r="I165" s="3"/>
      <c r="J165" s="5"/>
    </row>
    <row r="166" spans="2:10" x14ac:dyDescent="0.25">
      <c r="B166" s="6"/>
      <c r="C166" s="7"/>
      <c r="D166" s="3"/>
      <c r="E166" s="5"/>
      <c r="F166" s="5"/>
      <c r="G166" s="3"/>
      <c r="H166" s="18"/>
      <c r="I166" s="3"/>
      <c r="J166" s="5"/>
    </row>
    <row r="167" spans="2:10" x14ac:dyDescent="0.25">
      <c r="B167" s="6"/>
      <c r="C167" s="7"/>
      <c r="D167" s="3"/>
      <c r="E167" s="5"/>
      <c r="F167" s="5"/>
      <c r="G167" s="3"/>
      <c r="H167" s="18"/>
      <c r="I167" s="3"/>
      <c r="J167" s="5"/>
    </row>
    <row r="168" spans="2:10" x14ac:dyDescent="0.25">
      <c r="B168" s="6"/>
      <c r="C168" s="7"/>
      <c r="D168" s="3"/>
      <c r="E168" s="5"/>
      <c r="F168" s="5"/>
      <c r="G168" s="3"/>
      <c r="H168" s="18"/>
      <c r="I168" s="3"/>
      <c r="J168" s="5"/>
    </row>
    <row r="169" spans="2:10" x14ac:dyDescent="0.25">
      <c r="B169" s="6"/>
      <c r="C169" s="7"/>
      <c r="D169" s="3"/>
      <c r="E169" s="5"/>
      <c r="F169" s="5"/>
      <c r="G169" s="3"/>
      <c r="H169" s="18"/>
      <c r="I169" s="3"/>
      <c r="J169" s="5"/>
    </row>
    <row r="170" spans="2:10" x14ac:dyDescent="0.25">
      <c r="B170" s="6"/>
      <c r="C170" s="7"/>
      <c r="D170" s="3"/>
      <c r="E170" s="5"/>
      <c r="F170" s="5"/>
      <c r="G170" s="3"/>
      <c r="H170" s="18"/>
      <c r="I170" s="3"/>
      <c r="J170" s="5"/>
    </row>
    <row r="171" spans="2:10" x14ac:dyDescent="0.25">
      <c r="B171" s="6"/>
      <c r="C171" s="7"/>
      <c r="D171" s="3"/>
      <c r="E171" s="5"/>
      <c r="F171" s="5"/>
      <c r="G171" s="3"/>
      <c r="H171" s="18"/>
      <c r="I171" s="3"/>
      <c r="J171" s="5"/>
    </row>
    <row r="172" spans="2:10" x14ac:dyDescent="0.25">
      <c r="B172" s="6"/>
      <c r="C172" s="7"/>
      <c r="D172" s="3"/>
      <c r="E172" s="5"/>
      <c r="F172" s="5"/>
      <c r="G172" s="3"/>
      <c r="H172" s="18"/>
      <c r="I172" s="3"/>
      <c r="J172" s="5"/>
    </row>
    <row r="173" spans="2:10" x14ac:dyDescent="0.25">
      <c r="B173" s="6"/>
      <c r="C173" s="7"/>
      <c r="D173" s="3"/>
      <c r="E173" s="5"/>
      <c r="F173" s="5"/>
      <c r="G173" s="3"/>
      <c r="H173" s="18"/>
      <c r="I173" s="3"/>
      <c r="J173" s="5"/>
    </row>
    <row r="174" spans="2:10" x14ac:dyDescent="0.25">
      <c r="B174" s="6"/>
      <c r="C174" s="7"/>
      <c r="D174" s="3"/>
      <c r="E174" s="5"/>
      <c r="F174" s="5"/>
      <c r="G174" s="3"/>
      <c r="H174" s="18"/>
      <c r="I174" s="3"/>
      <c r="J174" s="5"/>
    </row>
    <row r="175" spans="2:10" x14ac:dyDescent="0.25">
      <c r="B175" s="6"/>
      <c r="C175" s="7"/>
      <c r="D175" s="3"/>
      <c r="E175" s="5"/>
      <c r="F175" s="5"/>
      <c r="G175" s="3"/>
      <c r="H175" s="18"/>
      <c r="I175" s="3"/>
      <c r="J175" s="5"/>
    </row>
    <row r="176" spans="2:10" x14ac:dyDescent="0.25">
      <c r="B176" s="6"/>
      <c r="C176" s="7"/>
      <c r="D176" s="3"/>
      <c r="E176" s="5"/>
      <c r="F176" s="5"/>
      <c r="G176" s="3"/>
      <c r="H176" s="18"/>
      <c r="I176" s="3"/>
      <c r="J176" s="5"/>
    </row>
    <row r="177" spans="2:10" x14ac:dyDescent="0.25">
      <c r="B177" s="6"/>
      <c r="C177" s="7"/>
      <c r="D177" s="3"/>
      <c r="E177" s="5"/>
      <c r="F177" s="5"/>
      <c r="G177" s="3"/>
      <c r="H177" s="18"/>
      <c r="I177" s="3"/>
      <c r="J177" s="5"/>
    </row>
    <row r="178" spans="2:10" x14ac:dyDescent="0.25">
      <c r="B178" s="6"/>
      <c r="C178" s="7"/>
      <c r="D178" s="3"/>
      <c r="E178" s="5"/>
      <c r="F178" s="5"/>
      <c r="G178" s="3"/>
      <c r="H178" s="18"/>
      <c r="I178" s="3"/>
      <c r="J178" s="5"/>
    </row>
    <row r="179" spans="2:10" x14ac:dyDescent="0.25">
      <c r="B179" s="6"/>
      <c r="C179" s="7"/>
      <c r="D179" s="3"/>
      <c r="E179" s="5"/>
      <c r="F179" s="5"/>
      <c r="G179" s="3"/>
      <c r="H179" s="18"/>
      <c r="I179" s="3"/>
      <c r="J179" s="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Tapa VTU Vehículo </vt:lpstr>
      <vt:lpstr>Creditos cuota Fija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Alarcon Contreras Jenny Katherine</dc:creator>
  <cp:lastModifiedBy>Gonzalez Garzon,Julian Camilo</cp:lastModifiedBy>
  <dcterms:created xsi:type="dcterms:W3CDTF">2017-04-27T00:10:25Z</dcterms:created>
  <dcterms:modified xsi:type="dcterms:W3CDTF">2019-12-24T15:23:23Z</dcterms:modified>
</cp:coreProperties>
</file>